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65" windowWidth="9420" windowHeight="8280" activeTab="0"/>
  </bookViews>
  <sheets>
    <sheet name="飲供" sheetId="1" r:id="rId1"/>
    <sheet name="簡易専用水道" sheetId="2" r:id="rId2"/>
    <sheet name="簡易専用水道検査数（印刷せず）" sheetId="3" r:id="rId3"/>
  </sheets>
  <definedNames>
    <definedName name="_xlnm.Print_Area" localSheetId="0">'飲供'!$A$1:$N$62</definedName>
    <definedName name="_xlnm.Print_Area" localSheetId="1">'簡易専用水道'!$A$1:$L$37</definedName>
    <definedName name="_xlnm.Print_Area" localSheetId="2">'簡易専用水道検査数（印刷せず）'!$A$1:$H$73</definedName>
    <definedName name="_xlnm.Print_Titles" localSheetId="0">'飲供'!$5:$5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F63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公営</t>
        </r>
      </text>
    </comment>
    <comment ref="F6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私営</t>
        </r>
      </text>
    </comment>
    <comment ref="G63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公営</t>
        </r>
      </text>
    </comment>
    <comment ref="G64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私営</t>
        </r>
      </text>
    </comment>
  </commentList>
</comments>
</file>

<file path=xl/sharedStrings.xml><?xml version="1.0" encoding="utf-8"?>
<sst xmlns="http://schemas.openxmlformats.org/spreadsheetml/2006/main" count="598" uniqueCount="148">
  <si>
    <t>〃</t>
  </si>
  <si>
    <t>平</t>
  </si>
  <si>
    <t>市町村名</t>
  </si>
  <si>
    <t>和田</t>
  </si>
  <si>
    <t>五條市</t>
  </si>
  <si>
    <t>樫辻</t>
  </si>
  <si>
    <t>古大野</t>
  </si>
  <si>
    <t>黒岩</t>
  </si>
  <si>
    <t>明日香村</t>
  </si>
  <si>
    <t>入谷</t>
  </si>
  <si>
    <t>下市町</t>
  </si>
  <si>
    <t>才谷</t>
  </si>
  <si>
    <t>黒滝村</t>
  </si>
  <si>
    <t>上中戸</t>
  </si>
  <si>
    <t>天川村</t>
  </si>
  <si>
    <t>百谷</t>
  </si>
  <si>
    <t>茄子原</t>
  </si>
  <si>
    <t>赤松</t>
  </si>
  <si>
    <t>野迫川村</t>
  </si>
  <si>
    <t>弓手原</t>
  </si>
  <si>
    <t>立里</t>
  </si>
  <si>
    <t>桧股</t>
  </si>
  <si>
    <t>大股</t>
  </si>
  <si>
    <t>池津川</t>
  </si>
  <si>
    <t>十津川村</t>
  </si>
  <si>
    <t>田戸</t>
  </si>
  <si>
    <t>玉垣内</t>
  </si>
  <si>
    <t>川津</t>
  </si>
  <si>
    <t>上葛川</t>
  </si>
  <si>
    <t>上北山村</t>
  </si>
  <si>
    <t>木和田</t>
  </si>
  <si>
    <t>白川</t>
  </si>
  <si>
    <t>川上村</t>
  </si>
  <si>
    <t>東吉野村</t>
  </si>
  <si>
    <t>狭戸</t>
  </si>
  <si>
    <t>木津川</t>
  </si>
  <si>
    <t>原山</t>
  </si>
  <si>
    <t>宇陀市</t>
  </si>
  <si>
    <t>栃本</t>
  </si>
  <si>
    <t>塩野</t>
  </si>
  <si>
    <t>番
号</t>
  </si>
  <si>
    <t>阪巻</t>
  </si>
  <si>
    <t>永谷</t>
  </si>
  <si>
    <t>殿野</t>
  </si>
  <si>
    <t>山添村</t>
  </si>
  <si>
    <t>葛尾</t>
  </si>
  <si>
    <t>戒場・山辺三（一部）</t>
  </si>
  <si>
    <t>上平</t>
  </si>
  <si>
    <t>北野</t>
  </si>
  <si>
    <t>柞原</t>
  </si>
  <si>
    <t>入之波</t>
  </si>
  <si>
    <t>文珠</t>
  </si>
  <si>
    <t>麦谷</t>
  </si>
  <si>
    <t>計</t>
  </si>
  <si>
    <t>計      画
給水人口
（人）</t>
  </si>
  <si>
    <t>現      在
給水人口
（人）</t>
  </si>
  <si>
    <t>箇所</t>
  </si>
  <si>
    <t>　　 飲料水供給施設</t>
  </si>
  <si>
    <t>計 画 １ 日
最大給水量
（ｍ3）</t>
  </si>
  <si>
    <t>浄水施設
の種別</t>
  </si>
  <si>
    <t>合　計</t>
  </si>
  <si>
    <t>桜井市</t>
  </si>
  <si>
    <t>〃</t>
  </si>
  <si>
    <t>上・尾層（下）</t>
  </si>
  <si>
    <t>神之谷（舞場）</t>
  </si>
  <si>
    <t>地区名</t>
  </si>
  <si>
    <t>竣　 工
年月日</t>
  </si>
  <si>
    <t>経営
区分</t>
  </si>
  <si>
    <t>公営</t>
  </si>
  <si>
    <t>公営</t>
  </si>
  <si>
    <t>私営</t>
  </si>
  <si>
    <t>公</t>
  </si>
  <si>
    <t>私</t>
  </si>
  <si>
    <t>表流水</t>
  </si>
  <si>
    <t>伏流水</t>
  </si>
  <si>
    <t>表</t>
  </si>
  <si>
    <t>伏</t>
  </si>
  <si>
    <t>緩速ろ過</t>
  </si>
  <si>
    <t>膜ろ過</t>
  </si>
  <si>
    <t>急速ろ過</t>
  </si>
  <si>
    <t>緩</t>
  </si>
  <si>
    <t>急</t>
  </si>
  <si>
    <t>膜</t>
  </si>
  <si>
    <t>原水の
種　 別</t>
  </si>
  <si>
    <t>私営</t>
  </si>
  <si>
    <t>上・尾層(下)</t>
  </si>
  <si>
    <t>神之谷（舞場）</t>
  </si>
  <si>
    <t>桜井市</t>
  </si>
  <si>
    <t>〃</t>
  </si>
  <si>
    <t>〃</t>
  </si>
  <si>
    <t>浄水施設
の種別</t>
  </si>
  <si>
    <t>私営</t>
  </si>
  <si>
    <t>膜ろ過</t>
  </si>
  <si>
    <t>公営</t>
  </si>
  <si>
    <t>緩速ろ過</t>
  </si>
  <si>
    <t>表流水</t>
  </si>
  <si>
    <t>緩速ろ過</t>
  </si>
  <si>
    <t>公営</t>
  </si>
  <si>
    <t>急速ろ過</t>
  </si>
  <si>
    <t>膜ろ過</t>
  </si>
  <si>
    <t>私営</t>
  </si>
  <si>
    <t>公営</t>
  </si>
  <si>
    <t>簡易専用水道　検査実施数</t>
  </si>
  <si>
    <t>有効容量</t>
  </si>
  <si>
    <t>検査機関</t>
  </si>
  <si>
    <t>郡山</t>
  </si>
  <si>
    <t>桜井</t>
  </si>
  <si>
    <t>葛城</t>
  </si>
  <si>
    <t>10＜V≦20</t>
  </si>
  <si>
    <t>該当保健所</t>
  </si>
  <si>
    <t>京都微生物</t>
  </si>
  <si>
    <t>日本理化</t>
  </si>
  <si>
    <t>日本水処理</t>
  </si>
  <si>
    <t>奈良アクア・ラボ</t>
  </si>
  <si>
    <t>総合水研究所</t>
  </si>
  <si>
    <t>20＜V≦40</t>
  </si>
  <si>
    <t>40＜V≦60</t>
  </si>
  <si>
    <t>60＜V≦80</t>
  </si>
  <si>
    <t>80＜V≦100</t>
  </si>
  <si>
    <t>100＜V</t>
  </si>
  <si>
    <t>合計</t>
  </si>
  <si>
    <t>　　簡易専用水道</t>
  </si>
  <si>
    <t>受水槽の有効容量</t>
  </si>
  <si>
    <t>保健所名</t>
  </si>
  <si>
    <t>10ｍ3＜V≦20ｍ3</t>
  </si>
  <si>
    <t>20ｍ3＜V≦40ｍ3</t>
  </si>
  <si>
    <t>40ｍ3＜V≦60ｍ3</t>
  </si>
  <si>
    <t>設置数</t>
  </si>
  <si>
    <t>受検数</t>
  </si>
  <si>
    <t>受検率</t>
  </si>
  <si>
    <t>郡山保健所</t>
  </si>
  <si>
    <t>桜井保健所</t>
  </si>
  <si>
    <t>葛城保健所</t>
  </si>
  <si>
    <t>吉野、内吉野保健所</t>
  </si>
  <si>
    <t>60ｍ3＜V≦80ｍ3</t>
  </si>
  <si>
    <t>80ｍ3＜V≦100ｍ3</t>
  </si>
  <si>
    <r>
      <t>100ｍ3</t>
    </r>
    <r>
      <rPr>
        <sz val="11"/>
        <rFont val="ＭＳ Ｐゴシック"/>
        <family val="3"/>
      </rPr>
      <t>＜V</t>
    </r>
  </si>
  <si>
    <t>檜牧乙</t>
  </si>
  <si>
    <t>緩速ろ過</t>
  </si>
  <si>
    <t>全施設(容量不明含む）</t>
  </si>
  <si>
    <t>奈良市保健所</t>
  </si>
  <si>
    <t>西日本技術</t>
  </si>
  <si>
    <t>エスク三ツ川</t>
  </si>
  <si>
    <t>日吉</t>
  </si>
  <si>
    <t>ケイ・エス分析</t>
  </si>
  <si>
    <t>奈良市</t>
  </si>
  <si>
    <t>吉野、内吉野</t>
  </si>
  <si>
    <t>※１：不明容量を含む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</si>
</sst>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[Red]\-#,##0.0"/>
    <numFmt numFmtId="179" formatCode="#,##0.00_ ;[Red]\-#,##0.00\ "/>
    <numFmt numFmtId="180" formatCode="#,##0.000;[Red]\-#,##0.000"/>
    <numFmt numFmtId="181" formatCode="mmm\-yyyy"/>
    <numFmt numFmtId="182" formatCode="[$-411]ge\.m\.d;@"/>
    <numFmt numFmtId="183" formatCode="0.0%"/>
    <numFmt numFmtId="184" formatCode="#,##0_ "/>
    <numFmt numFmtId="185" formatCode="0_);[Red]\(0\)"/>
    <numFmt numFmtId="186" formatCode="#,##0_);[Red]\(#,##0\)"/>
    <numFmt numFmtId="187" formatCode="0.00_);[Red]\(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gg\ e&quot;年&quot;m&quot;月&quot;\ d&quot;日&quot;;@"/>
    <numFmt numFmtId="194" formatCode="[$-411]ggge&quot;年&quot;m&quot;月&quot;d&quot;日&quot;;@"/>
    <numFmt numFmtId="195" formatCode="[$-411]ggge&quot;年&quot;\ m&quot;月&quot;d&quot;日&quot;;@"/>
    <numFmt numFmtId="196" formatCode="[$-411]ggg\ e&quot;年&quot;\ m&quot;月&quot;\ d&quot;日&quot;;@"/>
    <numFmt numFmtId="197" formatCode="[$-411]ggg\ e&quot;年&quot;\ m&quot;月&quot;d&quot;日&quot;;@"/>
    <numFmt numFmtId="198" formatCode="[$-411]ge\.\ m\.d;@"/>
    <numFmt numFmtId="199" formatCode="[$-411]g\ e\.\ m\.d;@"/>
    <numFmt numFmtId="200" formatCode="#,##0.000"/>
    <numFmt numFmtId="201" formatCode="#,##0.0"/>
    <numFmt numFmtId="202" formatCode="#,##0;[Red]#,##0"/>
    <numFmt numFmtId="203" formatCode="#,##0_);\(#,##0\)"/>
    <numFmt numFmtId="204" formatCode="0_);\(0\)"/>
    <numFmt numFmtId="205" formatCode="0;[Red]0"/>
    <numFmt numFmtId="206" formatCode="#,##0.0_ "/>
    <numFmt numFmtId="207" formatCode=";;"/>
    <numFmt numFmtId="208" formatCode=";;;"/>
    <numFmt numFmtId="209" formatCode="[$-411]ggge&quot;年&quot;\ m&quot;月&quot;\ d&quot;日&quot;;@"/>
    <numFmt numFmtId="210" formatCode="[$-411]ggge&quot;年&quot;m&quot;月&quot;\ d&quot;日&quot;;@"/>
    <numFmt numFmtId="211" formatCode="#,##0.0_);[Red]\(#,##0.0\)"/>
    <numFmt numFmtId="212" formatCode="0.0"/>
    <numFmt numFmtId="213" formatCode="0.0000"/>
    <numFmt numFmtId="214" formatCode="0.000"/>
    <numFmt numFmtId="215" formatCode="0.0_ "/>
    <numFmt numFmtId="216" formatCode="0.00000"/>
    <numFmt numFmtId="217" formatCode="0.0000000"/>
    <numFmt numFmtId="218" formatCode="0.000000"/>
    <numFmt numFmtId="219" formatCode="0.00000000"/>
    <numFmt numFmtId="220" formatCode="0.00_ "/>
    <numFmt numFmtId="221" formatCode="#,##0.00_);[Red]\(#,##0.00\)"/>
    <numFmt numFmtId="222" formatCode="#,##0;"/>
    <numFmt numFmtId="223" formatCode="#,##0_ ;[Red]\-#,##0\ "/>
    <numFmt numFmtId="224" formatCode="[$-411]ggg\ e&quot;年&quot;m&quot;月&quot;d&quot;日&quot;;@"/>
    <numFmt numFmtId="225" formatCode="[$-411]ge\.m\.\ d;@"/>
    <numFmt numFmtId="226" formatCode="[$-411]ge\.\ m\ d;@"/>
    <numFmt numFmtId="227" formatCode="[$-411]ge\.\ m\.\ d;@"/>
    <numFmt numFmtId="228" formatCode="[$-411]g\ e\.\ m\.\ d;@"/>
    <numFmt numFmtId="229" formatCode="[$-411]g\ e\.m\.d;@"/>
    <numFmt numFmtId="230" formatCode="[$-411]g\ e\.m\.\ d;@"/>
    <numFmt numFmtId="231" formatCode="#,##0.00_ 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20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9"/>
      <name val="HG創英角ｺﾞｼｯｸUB"/>
      <family val="3"/>
    </font>
    <font>
      <sz val="24"/>
      <color indexed="9"/>
      <name val="HG創英角ｺﾞｼｯｸUB"/>
      <family val="3"/>
    </font>
    <font>
      <sz val="2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/>
    </border>
    <border>
      <left>
        <color indexed="63"/>
      </left>
      <right style="thin">
        <color indexed="8"/>
      </right>
      <top style="dotted">
        <color indexed="8"/>
      </top>
      <bottom style="dotted"/>
    </border>
    <border>
      <left style="medium">
        <color indexed="8"/>
      </left>
      <right style="thin">
        <color indexed="8"/>
      </right>
      <top style="dotted"/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medium">
        <color indexed="8"/>
      </right>
      <top style="dotted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186" fontId="11" fillId="0" borderId="12" xfId="0" applyNumberFormat="1" applyFont="1" applyFill="1" applyBorder="1" applyAlignment="1" applyProtection="1">
      <alignment horizontal="center" vertical="center" wrapText="1"/>
      <protection/>
    </xf>
    <xf numFmtId="187" fontId="11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88" fontId="11" fillId="0" borderId="13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186" fontId="11" fillId="0" borderId="13" xfId="0" applyNumberFormat="1" applyFont="1" applyFill="1" applyBorder="1" applyAlignment="1" applyProtection="1">
      <alignment vertical="center"/>
      <protection/>
    </xf>
    <xf numFmtId="186" fontId="11" fillId="0" borderId="15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188" fontId="11" fillId="0" borderId="15" xfId="0" applyNumberFormat="1" applyFont="1" applyFill="1" applyBorder="1" applyAlignment="1" applyProtection="1">
      <alignment vertical="center"/>
      <protection/>
    </xf>
    <xf numFmtId="186" fontId="11" fillId="0" borderId="17" xfId="0" applyNumberFormat="1" applyFont="1" applyFill="1" applyBorder="1" applyAlignment="1" applyProtection="1">
      <alignment vertical="center"/>
      <protection/>
    </xf>
    <xf numFmtId="188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left" vertical="center"/>
      <protection/>
    </xf>
    <xf numFmtId="186" fontId="11" fillId="0" borderId="20" xfId="0" applyNumberFormat="1" applyFont="1" applyFill="1" applyBorder="1" applyAlignment="1" applyProtection="1">
      <alignment vertical="center"/>
      <protection/>
    </xf>
    <xf numFmtId="188" fontId="11" fillId="0" borderId="22" xfId="0" applyNumberFormat="1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24" xfId="0" applyNumberFormat="1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186" fontId="11" fillId="0" borderId="24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86" fontId="11" fillId="0" borderId="1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0" borderId="32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 shrinkToFit="1"/>
    </xf>
    <xf numFmtId="57" fontId="5" fillId="0" borderId="12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vertical="center"/>
    </xf>
    <xf numFmtId="184" fontId="5" fillId="34" borderId="12" xfId="0" applyNumberFormat="1" applyFont="1" applyFill="1" applyBorder="1" applyAlignment="1">
      <alignment vertical="center"/>
    </xf>
    <xf numFmtId="231" fontId="5" fillId="0" borderId="12" xfId="49" applyNumberFormat="1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28" xfId="0" applyFont="1" applyBorder="1" applyAlignment="1">
      <alignment horizontal="left" vertical="center" shrinkToFit="1"/>
    </xf>
    <xf numFmtId="57" fontId="5" fillId="0" borderId="28" xfId="0" applyNumberFormat="1" applyFont="1" applyBorder="1" applyAlignment="1">
      <alignment horizontal="center" vertical="center"/>
    </xf>
    <xf numFmtId="184" fontId="5" fillId="0" borderId="28" xfId="0" applyNumberFormat="1" applyFont="1" applyBorder="1" applyAlignment="1">
      <alignment vertical="center"/>
    </xf>
    <xf numFmtId="184" fontId="5" fillId="34" borderId="28" xfId="0" applyNumberFormat="1" applyFont="1" applyFill="1" applyBorder="1" applyAlignment="1">
      <alignment vertical="center"/>
    </xf>
    <xf numFmtId="231" fontId="5" fillId="0" borderId="28" xfId="49" applyNumberFormat="1" applyFont="1" applyBorder="1" applyAlignment="1">
      <alignment vertical="center"/>
    </xf>
    <xf numFmtId="0" fontId="5" fillId="0" borderId="28" xfId="0" applyFont="1" applyBorder="1" applyAlignment="1" quotePrefix="1">
      <alignment horizontal="left" vertical="center" shrinkToFit="1"/>
    </xf>
    <xf numFmtId="184" fontId="0" fillId="34" borderId="28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center" shrinkToFit="1"/>
    </xf>
    <xf numFmtId="57" fontId="5" fillId="0" borderId="31" xfId="0" applyNumberFormat="1" applyFont="1" applyBorder="1" applyAlignment="1">
      <alignment horizontal="center" vertical="center"/>
    </xf>
    <xf numFmtId="184" fontId="5" fillId="0" borderId="31" xfId="0" applyNumberFormat="1" applyFont="1" applyBorder="1" applyAlignment="1">
      <alignment vertical="center"/>
    </xf>
    <xf numFmtId="184" fontId="5" fillId="34" borderId="31" xfId="0" applyNumberFormat="1" applyFont="1" applyFill="1" applyBorder="1" applyAlignment="1">
      <alignment vertical="center"/>
    </xf>
    <xf numFmtId="231" fontId="5" fillId="0" borderId="31" xfId="49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distributed" vertical="center" indent="1"/>
    </xf>
    <xf numFmtId="184" fontId="0" fillId="0" borderId="0" xfId="0" applyNumberFormat="1" applyAlignment="1">
      <alignment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distributed" vertical="center" indent="1"/>
    </xf>
    <xf numFmtId="184" fontId="0" fillId="0" borderId="41" xfId="0" applyNumberFormat="1" applyBorder="1" applyAlignment="1">
      <alignment horizontal="center" vertical="center"/>
    </xf>
    <xf numFmtId="184" fontId="0" fillId="0" borderId="43" xfId="0" applyNumberFormat="1" applyFill="1" applyBorder="1" applyAlignment="1">
      <alignment horizontal="center" vertical="center"/>
    </xf>
    <xf numFmtId="184" fontId="0" fillId="0" borderId="43" xfId="42" applyNumberFormat="1" applyFont="1" applyFill="1" applyBorder="1" applyAlignment="1">
      <alignment horizontal="center" vertical="center"/>
    </xf>
    <xf numFmtId="184" fontId="0" fillId="0" borderId="44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distributed" vertical="center" indent="1" shrinkToFit="1"/>
    </xf>
    <xf numFmtId="184" fontId="0" fillId="0" borderId="46" xfId="0" applyNumberFormat="1" applyBorder="1" applyAlignment="1" applyProtection="1">
      <alignment vertical="center"/>
      <protection locked="0"/>
    </xf>
    <xf numFmtId="184" fontId="0" fillId="0" borderId="47" xfId="0" applyNumberFormat="1" applyBorder="1" applyAlignment="1">
      <alignment vertical="center"/>
    </xf>
    <xf numFmtId="0" fontId="0" fillId="0" borderId="48" xfId="0" applyNumberFormat="1" applyFill="1" applyBorder="1" applyAlignment="1">
      <alignment horizontal="distributed" vertical="center" indent="1"/>
    </xf>
    <xf numFmtId="184" fontId="0" fillId="0" borderId="49" xfId="0" applyNumberFormat="1" applyFill="1" applyBorder="1" applyAlignment="1" applyProtection="1">
      <alignment vertical="center"/>
      <protection locked="0"/>
    </xf>
    <xf numFmtId="184" fontId="0" fillId="0" borderId="27" xfId="0" applyNumberFormat="1" applyFill="1" applyBorder="1" applyAlignment="1" applyProtection="1">
      <alignment vertical="center"/>
      <protection locked="0"/>
    </xf>
    <xf numFmtId="184" fontId="0" fillId="0" borderId="27" xfId="42" applyNumberFormat="1" applyFill="1" applyBorder="1" applyAlignment="1" applyProtection="1">
      <alignment vertical="center"/>
      <protection locked="0"/>
    </xf>
    <xf numFmtId="184" fontId="0" fillId="0" borderId="48" xfId="42" applyNumberFormat="1" applyFill="1" applyBorder="1" applyAlignment="1" applyProtection="1">
      <alignment vertical="center"/>
      <protection locked="0"/>
    </xf>
    <xf numFmtId="0" fontId="0" fillId="0" borderId="48" xfId="0" applyNumberFormat="1" applyBorder="1" applyAlignment="1">
      <alignment horizontal="distributed" vertical="center" indent="1"/>
    </xf>
    <xf numFmtId="184" fontId="0" fillId="0" borderId="49" xfId="0" applyNumberFormat="1" applyBorder="1" applyAlignment="1" applyProtection="1">
      <alignment vertical="center"/>
      <protection locked="0"/>
    </xf>
    <xf numFmtId="0" fontId="0" fillId="0" borderId="48" xfId="0" applyNumberFormat="1" applyBorder="1" applyAlignment="1">
      <alignment horizontal="distributed" vertical="center" indent="1" shrinkToFit="1"/>
    </xf>
    <xf numFmtId="0" fontId="0" fillId="0" borderId="50" xfId="0" applyNumberFormat="1" applyBorder="1" applyAlignment="1">
      <alignment horizontal="distributed" vertical="center" indent="1" shrinkToFit="1"/>
    </xf>
    <xf numFmtId="184" fontId="0" fillId="0" borderId="51" xfId="0" applyNumberFormat="1" applyFill="1" applyBorder="1" applyAlignment="1" applyProtection="1">
      <alignment vertical="center"/>
      <protection locked="0"/>
    </xf>
    <xf numFmtId="184" fontId="0" fillId="0" borderId="52" xfId="0" applyNumberFormat="1" applyFill="1" applyBorder="1" applyAlignment="1" applyProtection="1">
      <alignment vertical="center"/>
      <protection locked="0"/>
    </xf>
    <xf numFmtId="184" fontId="0" fillId="0" borderId="52" xfId="42" applyNumberFormat="1" applyFill="1" applyBorder="1" applyAlignment="1" applyProtection="1">
      <alignment vertical="center"/>
      <protection locked="0"/>
    </xf>
    <xf numFmtId="0" fontId="0" fillId="0" borderId="53" xfId="0" applyNumberFormat="1" applyBorder="1" applyAlignment="1">
      <alignment horizontal="distributed" vertical="center" indent="1" shrinkToFit="1"/>
    </xf>
    <xf numFmtId="184" fontId="0" fillId="0" borderId="54" xfId="0" applyNumberFormat="1" applyFill="1" applyBorder="1" applyAlignment="1">
      <alignment vertical="center"/>
    </xf>
    <xf numFmtId="184" fontId="0" fillId="0" borderId="55" xfId="0" applyNumberFormat="1" applyFill="1" applyBorder="1" applyAlignment="1">
      <alignment vertical="center"/>
    </xf>
    <xf numFmtId="184" fontId="0" fillId="0" borderId="56" xfId="0" applyNumberFormat="1" applyBorder="1" applyAlignment="1">
      <alignment vertical="center"/>
    </xf>
    <xf numFmtId="184" fontId="0" fillId="0" borderId="46" xfId="0" applyNumberFormat="1" applyFill="1" applyBorder="1" applyAlignment="1" applyProtection="1">
      <alignment vertical="center"/>
      <protection locked="0"/>
    </xf>
    <xf numFmtId="0" fontId="0" fillId="0" borderId="57" xfId="0" applyNumberFormat="1" applyBorder="1" applyAlignment="1">
      <alignment horizontal="distributed" vertical="center" indent="1" shrinkToFit="1"/>
    </xf>
    <xf numFmtId="184" fontId="0" fillId="0" borderId="51" xfId="0" applyNumberFormat="1" applyBorder="1" applyAlignment="1" applyProtection="1">
      <alignment vertical="center"/>
      <protection locked="0"/>
    </xf>
    <xf numFmtId="184" fontId="0" fillId="0" borderId="54" xfId="0" applyNumberFormat="1" applyBorder="1" applyAlignment="1">
      <alignment vertical="center"/>
    </xf>
    <xf numFmtId="184" fontId="0" fillId="0" borderId="55" xfId="0" applyNumberFormat="1" applyBorder="1" applyAlignment="1">
      <alignment vertical="center"/>
    </xf>
    <xf numFmtId="0" fontId="0" fillId="0" borderId="5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distributed" vertical="center" indent="1" shrinkToFit="1"/>
    </xf>
    <xf numFmtId="184" fontId="0" fillId="0" borderId="41" xfId="0" applyNumberFormat="1" applyBorder="1" applyAlignment="1">
      <alignment vertical="center"/>
    </xf>
    <xf numFmtId="184" fontId="0" fillId="0" borderId="43" xfId="0" applyNumberFormat="1" applyBorder="1" applyAlignment="1">
      <alignment vertical="center"/>
    </xf>
    <xf numFmtId="184" fontId="0" fillId="0" borderId="44" xfId="0" applyNumberForma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distributed" vertical="center"/>
      <protection/>
    </xf>
    <xf numFmtId="187" fontId="11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1" fillId="0" borderId="72" xfId="0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1" fillId="0" borderId="78" xfId="0" applyFont="1" applyFill="1" applyBorder="1" applyAlignment="1" applyProtection="1">
      <alignment horizontal="center" vertical="center"/>
      <protection/>
    </xf>
    <xf numFmtId="187" fontId="11" fillId="0" borderId="15" xfId="0" applyNumberFormat="1" applyFont="1" applyFill="1" applyBorder="1" applyAlignment="1" applyProtection="1">
      <alignment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center" vertical="center"/>
      <protection/>
    </xf>
    <xf numFmtId="0" fontId="12" fillId="0" borderId="77" xfId="0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1" fillId="0" borderId="83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right" vertical="center"/>
      <protection/>
    </xf>
    <xf numFmtId="185" fontId="11" fillId="0" borderId="35" xfId="0" applyNumberFormat="1" applyFont="1" applyFill="1" applyBorder="1" applyAlignment="1" applyProtection="1" quotePrefix="1">
      <alignment vertical="center"/>
      <protection/>
    </xf>
    <xf numFmtId="185" fontId="11" fillId="0" borderId="84" xfId="0" applyNumberFormat="1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horizontal="right" vertical="center"/>
      <protection/>
    </xf>
    <xf numFmtId="185" fontId="11" fillId="0" borderId="0" xfId="0" applyNumberFormat="1" applyFont="1" applyFill="1" applyBorder="1" applyAlignment="1" applyProtection="1" quotePrefix="1">
      <alignment vertical="center"/>
      <protection/>
    </xf>
    <xf numFmtId="185" fontId="11" fillId="0" borderId="85" xfId="0" applyNumberFormat="1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horizontal="right" vertical="center"/>
      <protection/>
    </xf>
    <xf numFmtId="185" fontId="11" fillId="0" borderId="39" xfId="0" applyNumberFormat="1" applyFont="1" applyFill="1" applyBorder="1" applyAlignment="1" applyProtection="1" quotePrefix="1">
      <alignment vertical="center"/>
      <protection/>
    </xf>
    <xf numFmtId="0" fontId="11" fillId="0" borderId="24" xfId="0" applyFont="1" applyFill="1" applyBorder="1" applyAlignment="1" applyProtection="1" quotePrefix="1">
      <alignment horizontal="right" vertical="center" indent="1"/>
      <protection/>
    </xf>
    <xf numFmtId="185" fontId="11" fillId="0" borderId="86" xfId="0" applyNumberFormat="1" applyFont="1" applyFill="1" applyBorder="1" applyAlignment="1" applyProtection="1">
      <alignment vertical="center"/>
      <protection/>
    </xf>
    <xf numFmtId="185" fontId="11" fillId="0" borderId="23" xfId="0" applyNumberFormat="1" applyFont="1" applyFill="1" applyBorder="1" applyAlignment="1" applyProtection="1">
      <alignment vertical="center"/>
      <protection/>
    </xf>
    <xf numFmtId="185" fontId="11" fillId="0" borderId="21" xfId="0" applyNumberFormat="1" applyFont="1" applyFill="1" applyBorder="1" applyAlignment="1" applyProtection="1">
      <alignment vertical="center"/>
      <protection/>
    </xf>
    <xf numFmtId="185" fontId="11" fillId="0" borderId="25" xfId="0" applyNumberFormat="1" applyFont="1" applyFill="1" applyBorder="1" applyAlignment="1" applyProtection="1">
      <alignment vertical="center"/>
      <protection/>
    </xf>
    <xf numFmtId="0" fontId="11" fillId="0" borderId="87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187" fontId="11" fillId="0" borderId="18" xfId="0" applyNumberFormat="1" applyFont="1" applyFill="1" applyBorder="1" applyAlignment="1" applyProtection="1">
      <alignment vertical="center"/>
      <protection/>
    </xf>
    <xf numFmtId="187" fontId="11" fillId="0" borderId="17" xfId="0" applyNumberFormat="1" applyFont="1" applyFill="1" applyBorder="1" applyAlignment="1" applyProtection="1">
      <alignment vertical="center"/>
      <protection/>
    </xf>
    <xf numFmtId="187" fontId="11" fillId="0" borderId="22" xfId="0" applyNumberFormat="1" applyFont="1" applyFill="1" applyBorder="1" applyAlignment="1" applyProtection="1">
      <alignment vertical="center"/>
      <protection/>
    </xf>
    <xf numFmtId="187" fontId="11" fillId="0" borderId="20" xfId="0" applyNumberFormat="1" applyFont="1" applyFill="1" applyBorder="1" applyAlignment="1" applyProtection="1">
      <alignment vertical="center"/>
      <protection/>
    </xf>
    <xf numFmtId="187" fontId="11" fillId="0" borderId="24" xfId="0" applyNumberFormat="1" applyFont="1" applyFill="1" applyBorder="1" applyAlignment="1" applyProtection="1">
      <alignment vertical="center"/>
      <protection/>
    </xf>
    <xf numFmtId="0" fontId="11" fillId="0" borderId="89" xfId="0" applyFont="1" applyFill="1" applyBorder="1" applyAlignment="1" applyProtection="1">
      <alignment horizontal="distributed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0" fillId="0" borderId="91" xfId="0" applyNumberFormat="1" applyBorder="1" applyAlignment="1">
      <alignment horizontal="distributed" vertical="center" indent="1" shrinkToFit="1"/>
    </xf>
    <xf numFmtId="184" fontId="0" fillId="0" borderId="92" xfId="0" applyNumberFormat="1" applyFill="1" applyBorder="1" applyAlignment="1" applyProtection="1">
      <alignment vertical="center"/>
      <protection locked="0"/>
    </xf>
    <xf numFmtId="184" fontId="0" fillId="0" borderId="93" xfId="0" applyNumberFormat="1" applyFill="1" applyBorder="1" applyAlignment="1" applyProtection="1">
      <alignment vertical="center"/>
      <protection locked="0"/>
    </xf>
    <xf numFmtId="184" fontId="0" fillId="0" borderId="93" xfId="42" applyNumberFormat="1" applyFill="1" applyBorder="1" applyAlignment="1" applyProtection="1">
      <alignment vertical="center"/>
      <protection locked="0"/>
    </xf>
    <xf numFmtId="0" fontId="0" fillId="0" borderId="94" xfId="0" applyNumberFormat="1" applyBorder="1" applyAlignment="1">
      <alignment horizontal="distributed" vertical="center" indent="1" shrinkToFit="1"/>
    </xf>
    <xf numFmtId="184" fontId="0" fillId="0" borderId="92" xfId="0" applyNumberFormat="1" applyBorder="1" applyAlignment="1" applyProtection="1">
      <alignment vertical="center"/>
      <protection locked="0"/>
    </xf>
    <xf numFmtId="184" fontId="0" fillId="0" borderId="95" xfId="0" applyNumberFormat="1" applyFill="1" applyBorder="1" applyAlignment="1" applyProtection="1">
      <alignment vertical="center"/>
      <protection locked="0"/>
    </xf>
    <xf numFmtId="184" fontId="0" fillId="0" borderId="95" xfId="42" applyNumberFormat="1" applyFill="1" applyBorder="1" applyAlignment="1" applyProtection="1">
      <alignment vertical="center"/>
      <protection locked="0"/>
    </xf>
    <xf numFmtId="184" fontId="0" fillId="0" borderId="47" xfId="0" applyNumberFormat="1" applyFill="1" applyBorder="1" applyAlignment="1">
      <alignment vertical="center"/>
    </xf>
    <xf numFmtId="184" fontId="0" fillId="0" borderId="56" xfId="0" applyNumberFormat="1" applyFill="1" applyBorder="1" applyAlignment="1">
      <alignment vertical="center"/>
    </xf>
    <xf numFmtId="0" fontId="0" fillId="0" borderId="96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0" fillId="0" borderId="41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38" fontId="0" fillId="0" borderId="41" xfId="49" applyFill="1" applyBorder="1" applyAlignment="1">
      <alignment vertical="center"/>
    </xf>
    <xf numFmtId="184" fontId="0" fillId="0" borderId="57" xfId="42" applyNumberFormat="1" applyFill="1" applyBorder="1" applyAlignment="1" applyProtection="1">
      <alignment vertical="center"/>
      <protection locked="0"/>
    </xf>
    <xf numFmtId="184" fontId="0" fillId="0" borderId="97" xfId="42" applyNumberFormat="1" applyFill="1" applyBorder="1" applyAlignment="1" applyProtection="1">
      <alignment vertical="center"/>
      <protection locked="0"/>
    </xf>
    <xf numFmtId="184" fontId="0" fillId="0" borderId="53" xfId="0" applyNumberFormat="1" applyFill="1" applyBorder="1" applyAlignment="1">
      <alignment vertical="center"/>
    </xf>
    <xf numFmtId="184" fontId="0" fillId="0" borderId="53" xfId="0" applyNumberFormat="1" applyBorder="1" applyAlignment="1">
      <alignment vertical="center"/>
    </xf>
    <xf numFmtId="184" fontId="0" fillId="0" borderId="42" xfId="0" applyNumberFormat="1" applyBorder="1" applyAlignment="1">
      <alignment vertical="center"/>
    </xf>
    <xf numFmtId="184" fontId="0" fillId="0" borderId="42" xfId="42" applyNumberFormat="1" applyFont="1" applyFill="1" applyBorder="1" applyAlignment="1">
      <alignment horizontal="center" vertical="center"/>
    </xf>
    <xf numFmtId="188" fontId="0" fillId="0" borderId="98" xfId="0" applyNumberFormat="1" applyFill="1" applyBorder="1" applyAlignment="1">
      <alignment vertical="center"/>
    </xf>
    <xf numFmtId="183" fontId="0" fillId="0" borderId="99" xfId="42" applyNumberFormat="1" applyFill="1" applyBorder="1" applyAlignment="1">
      <alignment vertical="center"/>
    </xf>
    <xf numFmtId="188" fontId="0" fillId="0" borderId="100" xfId="0" applyNumberFormat="1" applyFill="1" applyBorder="1" applyAlignment="1">
      <alignment vertical="center"/>
    </xf>
    <xf numFmtId="183" fontId="0" fillId="0" borderId="94" xfId="42" applyNumberFormat="1" applyFill="1" applyBorder="1" applyAlignment="1">
      <alignment vertical="center"/>
    </xf>
    <xf numFmtId="188" fontId="0" fillId="0" borderId="65" xfId="0" applyNumberFormat="1" applyFill="1" applyBorder="1" applyAlignment="1">
      <alignment vertical="center"/>
    </xf>
    <xf numFmtId="38" fontId="0" fillId="0" borderId="43" xfId="49" applyFill="1" applyBorder="1" applyAlignment="1">
      <alignment vertical="center"/>
    </xf>
    <xf numFmtId="183" fontId="0" fillId="0" borderId="101" xfId="42" applyNumberFormat="1" applyFill="1" applyBorder="1" applyAlignment="1">
      <alignment vertical="center"/>
    </xf>
    <xf numFmtId="188" fontId="0" fillId="0" borderId="102" xfId="0" applyNumberFormat="1" applyFill="1" applyBorder="1" applyAlignment="1">
      <alignment vertical="center"/>
    </xf>
    <xf numFmtId="183" fontId="0" fillId="0" borderId="103" xfId="42" applyNumberFormat="1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183" fontId="0" fillId="0" borderId="104" xfId="42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83" fontId="0" fillId="0" borderId="105" xfId="42" applyNumberFormat="1" applyFill="1" applyBorder="1" applyAlignment="1">
      <alignment vertical="center"/>
    </xf>
    <xf numFmtId="188" fontId="0" fillId="0" borderId="43" xfId="0" applyNumberForma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83" fontId="0" fillId="0" borderId="94" xfId="42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 applyProtection="1">
      <alignment vertical="center"/>
      <protection/>
    </xf>
    <xf numFmtId="187" fontId="11" fillId="0" borderId="15" xfId="49" applyNumberFormat="1" applyFont="1" applyFill="1" applyBorder="1" applyAlignment="1" applyProtection="1">
      <alignment vertical="center"/>
      <protection/>
    </xf>
    <xf numFmtId="198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 vertical="center"/>
      <protection/>
    </xf>
    <xf numFmtId="199" fontId="11" fillId="0" borderId="106" xfId="0" applyNumberFormat="1" applyFont="1" applyFill="1" applyBorder="1" applyAlignment="1" applyProtection="1">
      <alignment horizontal="center" vertical="center"/>
      <protection/>
    </xf>
    <xf numFmtId="0" fontId="11" fillId="0" borderId="107" xfId="0" applyFont="1" applyFill="1" applyBorder="1" applyAlignment="1" applyProtection="1">
      <alignment horizontal="distributed" vertical="center"/>
      <protection/>
    </xf>
    <xf numFmtId="0" fontId="11" fillId="0" borderId="108" xfId="0" applyNumberFormat="1" applyFont="1" applyFill="1" applyBorder="1" applyAlignment="1" applyProtection="1">
      <alignment vertical="center"/>
      <protection/>
    </xf>
    <xf numFmtId="0" fontId="11" fillId="0" borderId="109" xfId="0" applyFont="1" applyFill="1" applyBorder="1" applyAlignment="1" applyProtection="1">
      <alignment horizontal="left" vertical="center"/>
      <protection/>
    </xf>
    <xf numFmtId="186" fontId="11" fillId="0" borderId="110" xfId="0" applyNumberFormat="1" applyFont="1" applyFill="1" applyBorder="1" applyAlignment="1" applyProtection="1">
      <alignment vertical="center"/>
      <protection/>
    </xf>
    <xf numFmtId="186" fontId="11" fillId="0" borderId="108" xfId="0" applyNumberFormat="1" applyFont="1" applyFill="1" applyBorder="1" applyAlignment="1" applyProtection="1">
      <alignment vertical="center"/>
      <protection/>
    </xf>
    <xf numFmtId="187" fontId="11" fillId="0" borderId="110" xfId="49" applyNumberFormat="1" applyFont="1" applyFill="1" applyBorder="1" applyAlignment="1" applyProtection="1">
      <alignment vertical="center"/>
      <protection/>
    </xf>
    <xf numFmtId="0" fontId="11" fillId="0" borderId="111" xfId="0" applyFont="1" applyFill="1" applyBorder="1" applyAlignment="1" applyProtection="1">
      <alignment horizontal="distributed" vertical="center"/>
      <protection/>
    </xf>
    <xf numFmtId="0" fontId="11" fillId="0" borderId="112" xfId="0" applyNumberFormat="1" applyFont="1" applyFill="1" applyBorder="1" applyAlignment="1" applyProtection="1">
      <alignment vertical="center"/>
      <protection/>
    </xf>
    <xf numFmtId="0" fontId="11" fillId="0" borderId="113" xfId="0" applyFont="1" applyFill="1" applyBorder="1" applyAlignment="1" applyProtection="1">
      <alignment horizontal="left" vertical="center"/>
      <protection/>
    </xf>
    <xf numFmtId="198" fontId="11" fillId="0" borderId="21" xfId="0" applyNumberFormat="1" applyFont="1" applyFill="1" applyBorder="1" applyAlignment="1" applyProtection="1">
      <alignment horizontal="center" vertical="center"/>
      <protection/>
    </xf>
    <xf numFmtId="186" fontId="11" fillId="0" borderId="112" xfId="0" applyNumberFormat="1" applyFont="1" applyFill="1" applyBorder="1" applyAlignment="1" applyProtection="1">
      <alignment vertical="center"/>
      <protection/>
    </xf>
    <xf numFmtId="187" fontId="11" fillId="0" borderId="112" xfId="49" applyNumberFormat="1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horizontal="distributed" vertical="center"/>
      <protection/>
    </xf>
    <xf numFmtId="0" fontId="11" fillId="0" borderId="114" xfId="0" applyNumberFormat="1" applyFont="1" applyFill="1" applyBorder="1" applyAlignment="1" applyProtection="1">
      <alignment vertical="center"/>
      <protection/>
    </xf>
    <xf numFmtId="0" fontId="12" fillId="0" borderId="115" xfId="0" applyFont="1" applyFill="1" applyBorder="1" applyAlignment="1" applyProtection="1">
      <alignment horizontal="left" vertical="center"/>
      <protection/>
    </xf>
    <xf numFmtId="198" fontId="11" fillId="0" borderId="116" xfId="0" applyNumberFormat="1" applyFont="1" applyFill="1" applyBorder="1" applyAlignment="1" applyProtection="1">
      <alignment horizontal="center" vertical="center"/>
      <protection/>
    </xf>
    <xf numFmtId="186" fontId="11" fillId="0" borderId="22" xfId="0" applyNumberFormat="1" applyFont="1" applyFill="1" applyBorder="1" applyAlignment="1" applyProtection="1">
      <alignment vertical="center"/>
      <protection/>
    </xf>
    <xf numFmtId="187" fontId="11" fillId="0" borderId="22" xfId="49" applyNumberFormat="1" applyFont="1" applyFill="1" applyBorder="1" applyAlignment="1" applyProtection="1">
      <alignment vertical="center"/>
      <protection/>
    </xf>
    <xf numFmtId="186" fontId="11" fillId="0" borderId="117" xfId="0" applyNumberFormat="1" applyFont="1" applyFill="1" applyBorder="1" applyAlignment="1" applyProtection="1">
      <alignment vertical="center"/>
      <protection/>
    </xf>
    <xf numFmtId="186" fontId="11" fillId="0" borderId="118" xfId="0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11" fillId="0" borderId="119" xfId="0" applyFont="1" applyFill="1" applyBorder="1" applyAlignment="1" applyProtection="1">
      <alignment horizontal="distributed" vertical="center"/>
      <protection/>
    </xf>
    <xf numFmtId="0" fontId="12" fillId="0" borderId="109" xfId="0" applyFont="1" applyFill="1" applyBorder="1" applyAlignment="1" applyProtection="1">
      <alignment horizontal="left" vertical="center"/>
      <protection/>
    </xf>
    <xf numFmtId="0" fontId="11" fillId="0" borderId="90" xfId="0" applyFont="1" applyFill="1" applyBorder="1" applyAlignment="1" applyProtection="1">
      <alignment horizontal="distributed" vertical="center"/>
      <protection/>
    </xf>
    <xf numFmtId="0" fontId="11" fillId="0" borderId="120" xfId="0" applyNumberFormat="1" applyFont="1" applyFill="1" applyBorder="1" applyAlignment="1" applyProtection="1">
      <alignment vertical="center"/>
      <protection/>
    </xf>
    <xf numFmtId="0" fontId="11" fillId="0" borderId="121" xfId="0" applyFont="1" applyFill="1" applyBorder="1" applyAlignment="1" applyProtection="1">
      <alignment horizontal="left" vertical="center"/>
      <protection/>
    </xf>
    <xf numFmtId="0" fontId="11" fillId="0" borderId="122" xfId="0" applyFont="1" applyFill="1" applyBorder="1" applyAlignment="1" applyProtection="1">
      <alignment horizontal="distributed" vertical="center"/>
      <protection/>
    </xf>
    <xf numFmtId="0" fontId="11" fillId="0" borderId="123" xfId="0" applyFont="1" applyFill="1" applyBorder="1" applyAlignment="1" applyProtection="1">
      <alignment horizontal="distributed" vertical="center"/>
      <protection/>
    </xf>
    <xf numFmtId="0" fontId="11" fillId="0" borderId="118" xfId="0" applyNumberFormat="1" applyFont="1" applyFill="1" applyBorder="1" applyAlignment="1" applyProtection="1">
      <alignment vertical="center"/>
      <protection/>
    </xf>
    <xf numFmtId="0" fontId="11" fillId="0" borderId="1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98" fontId="11" fillId="0" borderId="125" xfId="0" applyNumberFormat="1" applyFont="1" applyFill="1" applyBorder="1" applyAlignment="1" applyProtection="1">
      <alignment horizontal="center" vertical="center"/>
      <protection/>
    </xf>
    <xf numFmtId="198" fontId="11" fillId="0" borderId="126" xfId="0" applyNumberFormat="1" applyFont="1" applyFill="1" applyBorder="1" applyAlignment="1" applyProtection="1">
      <alignment horizontal="center" vertical="center"/>
      <protection/>
    </xf>
    <xf numFmtId="199" fontId="11" fillId="0" borderId="126" xfId="0" applyNumberFormat="1" applyFont="1" applyFill="1" applyBorder="1" applyAlignment="1" applyProtection="1">
      <alignment horizontal="center" vertical="center"/>
      <protection/>
    </xf>
    <xf numFmtId="198" fontId="11" fillId="0" borderId="127" xfId="0" applyNumberFormat="1" applyFont="1" applyFill="1" applyBorder="1" applyAlignment="1" applyProtection="1">
      <alignment horizontal="center" vertical="center"/>
      <protection/>
    </xf>
    <xf numFmtId="198" fontId="11" fillId="0" borderId="106" xfId="0" applyNumberFormat="1" applyFont="1" applyFill="1" applyBorder="1" applyAlignment="1" applyProtection="1">
      <alignment horizontal="center" vertical="center"/>
      <protection/>
    </xf>
    <xf numFmtId="199" fontId="11" fillId="0" borderId="127" xfId="0" applyNumberFormat="1" applyFont="1" applyFill="1" applyBorder="1" applyAlignment="1" applyProtection="1">
      <alignment horizontal="center" vertical="center"/>
      <protection/>
    </xf>
    <xf numFmtId="187" fontId="11" fillId="0" borderId="108" xfId="49" applyNumberFormat="1" applyFont="1" applyFill="1" applyBorder="1" applyAlignment="1" applyProtection="1">
      <alignment vertical="center"/>
      <protection/>
    </xf>
    <xf numFmtId="187" fontId="11" fillId="0" borderId="20" xfId="49" applyNumberFormat="1" applyFont="1" applyFill="1" applyBorder="1" applyAlignment="1" applyProtection="1">
      <alignment vertical="center"/>
      <protection/>
    </xf>
    <xf numFmtId="187" fontId="11" fillId="0" borderId="117" xfId="49" applyNumberFormat="1" applyFont="1" applyFill="1" applyBorder="1" applyAlignment="1" applyProtection="1">
      <alignment vertical="center"/>
      <protection/>
    </xf>
    <xf numFmtId="187" fontId="11" fillId="0" borderId="118" xfId="49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11" fillId="0" borderId="108" xfId="0" applyFont="1" applyFill="1" applyBorder="1" applyAlignment="1" applyProtection="1">
      <alignment horizontal="center" vertical="center"/>
      <protection/>
    </xf>
    <xf numFmtId="0" fontId="12" fillId="0" borderId="131" xfId="0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2" fillId="0" borderId="82" xfId="0" applyFont="1" applyFill="1" applyBorder="1" applyAlignment="1" applyProtection="1">
      <alignment horizontal="center" vertical="center"/>
      <protection/>
    </xf>
    <xf numFmtId="0" fontId="11" fillId="0" borderId="112" xfId="0" applyFont="1" applyFill="1" applyBorder="1" applyAlignment="1" applyProtection="1">
      <alignment horizontal="center" vertical="center"/>
      <protection/>
    </xf>
    <xf numFmtId="0" fontId="12" fillId="0" borderId="132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2" fillId="0" borderId="13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2" fillId="0" borderId="72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2" fillId="0" borderId="85" xfId="0" applyFont="1" applyFill="1" applyBorder="1" applyAlignment="1" applyProtection="1">
      <alignment horizontal="center" vertical="center"/>
      <protection/>
    </xf>
    <xf numFmtId="0" fontId="11" fillId="0" borderId="134" xfId="0" applyFont="1" applyFill="1" applyBorder="1" applyAlignment="1" applyProtection="1">
      <alignment horizontal="center" vertical="center"/>
      <protection/>
    </xf>
    <xf numFmtId="0" fontId="12" fillId="0" borderId="135" xfId="0" applyFont="1" applyFill="1" applyBorder="1" applyAlignment="1" applyProtection="1">
      <alignment horizontal="center" vertical="center"/>
      <protection/>
    </xf>
    <xf numFmtId="0" fontId="11" fillId="0" borderId="109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2" fillId="0" borderId="84" xfId="0" applyFont="1" applyFill="1" applyBorder="1" applyAlignment="1" applyProtection="1">
      <alignment horizontal="center" vertical="center" wrapText="1"/>
      <protection/>
    </xf>
    <xf numFmtId="0" fontId="11" fillId="0" borderId="114" xfId="0" applyFont="1" applyFill="1" applyBorder="1" applyAlignment="1" applyProtection="1">
      <alignment horizontal="center" vertical="center"/>
      <protection/>
    </xf>
    <xf numFmtId="0" fontId="12" fillId="0" borderId="136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37" xfId="0" applyFont="1" applyFill="1" applyBorder="1" applyAlignment="1" applyProtection="1">
      <alignment horizontal="center" vertical="center" wrapText="1"/>
      <protection/>
    </xf>
    <xf numFmtId="0" fontId="12" fillId="0" borderId="138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1" fillId="0" borderId="139" xfId="0" applyFont="1" applyFill="1" applyBorder="1" applyAlignment="1" applyProtection="1">
      <alignment horizontal="center" vertical="center"/>
      <protection/>
    </xf>
    <xf numFmtId="0" fontId="11" fillId="0" borderId="140" xfId="0" applyFont="1" applyFill="1" applyBorder="1" applyAlignment="1" applyProtection="1">
      <alignment horizontal="center" vertical="center"/>
      <protection/>
    </xf>
    <xf numFmtId="0" fontId="11" fillId="0" borderId="113" xfId="0" applyFont="1" applyFill="1" applyBorder="1" applyAlignment="1" applyProtection="1">
      <alignment horizontal="center" vertical="center"/>
      <protection/>
    </xf>
    <xf numFmtId="0" fontId="11" fillId="0" borderId="78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20" xfId="0" applyFont="1" applyFill="1" applyBorder="1" applyAlignment="1" applyProtection="1">
      <alignment horizontal="center" vertical="center"/>
      <protection/>
    </xf>
    <xf numFmtId="0" fontId="11" fillId="0" borderId="121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141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12" fillId="0" borderId="142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left" vertical="center" shrinkToFit="1"/>
      <protection/>
    </xf>
    <xf numFmtId="0" fontId="12" fillId="0" borderId="16" xfId="0" applyFont="1" applyFill="1" applyBorder="1" applyAlignment="1" applyProtection="1">
      <alignment horizontal="left" vertical="center" shrinkToFit="1"/>
      <protection/>
    </xf>
    <xf numFmtId="0" fontId="12" fillId="0" borderId="121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4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6" xfId="0" applyFill="1" applyBorder="1" applyAlignment="1">
      <alignment horizontal="center" vertical="center"/>
    </xf>
    <xf numFmtId="0" fontId="0" fillId="0" borderId="147" xfId="0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0" fontId="0" fillId="0" borderId="58" xfId="0" applyFill="1" applyBorder="1" applyAlignment="1">
      <alignment horizontal="distributed" vertical="center" indent="2"/>
    </xf>
    <xf numFmtId="0" fontId="0" fillId="0" borderId="149" xfId="0" applyBorder="1" applyAlignment="1">
      <alignment horizontal="distributed" vertical="center" indent="2"/>
    </xf>
    <xf numFmtId="0" fontId="0" fillId="0" borderId="150" xfId="0" applyNumberFormat="1" applyFill="1" applyBorder="1" applyAlignment="1">
      <alignment horizontal="center" vertical="center"/>
    </xf>
    <xf numFmtId="0" fontId="0" fillId="0" borderId="92" xfId="0" applyNumberForma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92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400050</xdr:colOff>
      <xdr:row>2</xdr:row>
      <xdr:rowOff>104775</xdr:rowOff>
    </xdr:to>
    <xdr:sp>
      <xdr:nvSpPr>
        <xdr:cNvPr id="1" name="Oval 2"/>
        <xdr:cNvSpPr>
          <a:spLocks/>
        </xdr:cNvSpPr>
      </xdr:nvSpPr>
      <xdr:spPr>
        <a:xfrm>
          <a:off x="28575" y="38100"/>
          <a:ext cx="723900" cy="7239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276225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57150" y="76200"/>
          <a:ext cx="647700" cy="6477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７</a:t>
          </a:r>
        </a:p>
      </xdr:txBody>
    </xdr:sp>
    <xdr:clientData/>
  </xdr:twoCellAnchor>
  <xdr:twoCellAnchor>
    <xdr:from>
      <xdr:col>2</xdr:col>
      <xdr:colOff>9525</xdr:colOff>
      <xdr:row>28</xdr:row>
      <xdr:rowOff>38100</xdr:rowOff>
    </xdr:from>
    <xdr:to>
      <xdr:col>2</xdr:col>
      <xdr:colOff>266700</xdr:colOff>
      <xdr:row>28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1628775" y="8582025"/>
          <a:ext cx="257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</xdr:col>
      <xdr:colOff>19050</xdr:colOff>
      <xdr:row>29</xdr:row>
      <xdr:rowOff>28575</xdr:rowOff>
    </xdr:from>
    <xdr:to>
      <xdr:col>2</xdr:col>
      <xdr:colOff>276225</xdr:colOff>
      <xdr:row>29</xdr:row>
      <xdr:rowOff>190500</xdr:rowOff>
    </xdr:to>
    <xdr:sp>
      <xdr:nvSpPr>
        <xdr:cNvPr id="3" name="Rectangle 5"/>
        <xdr:cNvSpPr>
          <a:spLocks/>
        </xdr:cNvSpPr>
      </xdr:nvSpPr>
      <xdr:spPr>
        <a:xfrm>
          <a:off x="1638300" y="8886825"/>
          <a:ext cx="257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view="pageBreakPreview" zoomScaleSheetLayoutView="100" zoomScalePageLayoutView="0" workbookViewId="0" topLeftCell="A1">
      <pane xSplit="2" ySplit="5" topLeftCell="F5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H65" sqref="H65"/>
    </sheetView>
  </sheetViews>
  <sheetFormatPr defaultColWidth="11.25390625" defaultRowHeight="14.25" customHeight="1"/>
  <cols>
    <col min="1" max="1" width="4.625" style="30" customWidth="1"/>
    <col min="2" max="2" width="12.625" style="30" customWidth="1"/>
    <col min="3" max="3" width="15.625" style="31" customWidth="1"/>
    <col min="4" max="4" width="4.625" style="32" customWidth="1"/>
    <col min="5" max="5" width="10.625" style="25" customWidth="1"/>
    <col min="6" max="7" width="9.625" style="33" customWidth="1"/>
    <col min="8" max="8" width="10.625" style="34" customWidth="1"/>
    <col min="9" max="10" width="4.625" style="35" customWidth="1"/>
    <col min="11" max="12" width="4.625" style="30" customWidth="1"/>
    <col min="13" max="13" width="4.125" style="30" customWidth="1"/>
    <col min="14" max="14" width="4.125" style="35" customWidth="1"/>
    <col min="15" max="16" width="11.25390625" style="1" customWidth="1"/>
    <col min="17" max="17" width="6.75390625" style="1" customWidth="1"/>
    <col min="18" max="16384" width="11.25390625" style="1" customWidth="1"/>
  </cols>
  <sheetData>
    <row r="1" spans="1:8" s="38" customFormat="1" ht="9.75" customHeight="1">
      <c r="A1" s="44"/>
      <c r="B1" s="44"/>
      <c r="C1" s="44"/>
      <c r="D1" s="44"/>
      <c r="E1" s="25"/>
      <c r="F1" s="44"/>
      <c r="G1" s="44"/>
      <c r="H1" s="44"/>
    </row>
    <row r="2" spans="1:14" s="4" customFormat="1" ht="42" customHeight="1" thickBot="1">
      <c r="A2" s="2"/>
      <c r="B2" s="5" t="s">
        <v>57</v>
      </c>
      <c r="C2" s="3"/>
      <c r="D2" s="3"/>
      <c r="E2" s="52"/>
      <c r="F2" s="3"/>
      <c r="G2" s="3"/>
      <c r="H2" s="3"/>
      <c r="I2" s="3"/>
      <c r="J2" s="3"/>
      <c r="K2" s="3"/>
      <c r="L2" s="3"/>
      <c r="M2" s="3"/>
      <c r="N2" s="3"/>
    </row>
    <row r="3" spans="5:24" s="38" customFormat="1" ht="16.5" customHeight="1">
      <c r="E3" s="243"/>
      <c r="V3" s="286" t="s">
        <v>83</v>
      </c>
      <c r="W3" s="286" t="s">
        <v>90</v>
      </c>
      <c r="X3" s="289" t="s">
        <v>67</v>
      </c>
    </row>
    <row r="4" spans="1:24" s="10" customFormat="1" ht="16.5" customHeight="1" thickBot="1">
      <c r="A4" s="39"/>
      <c r="B4" s="39"/>
      <c r="C4" s="26"/>
      <c r="D4" s="25"/>
      <c r="E4" s="25"/>
      <c r="F4" s="40"/>
      <c r="G4" s="40"/>
      <c r="H4" s="41"/>
      <c r="I4" s="42"/>
      <c r="J4" s="42"/>
      <c r="K4" s="39"/>
      <c r="L4" s="39"/>
      <c r="M4" s="39"/>
      <c r="N4" s="42"/>
      <c r="V4" s="287"/>
      <c r="W4" s="287"/>
      <c r="X4" s="290"/>
    </row>
    <row r="5" spans="1:24" s="10" customFormat="1" ht="39.75" customHeight="1" thickBot="1">
      <c r="A5" s="6" t="s">
        <v>40</v>
      </c>
      <c r="B5" s="7" t="s">
        <v>2</v>
      </c>
      <c r="C5" s="307" t="s">
        <v>65</v>
      </c>
      <c r="D5" s="308"/>
      <c r="E5" s="45" t="s">
        <v>66</v>
      </c>
      <c r="F5" s="8" t="s">
        <v>54</v>
      </c>
      <c r="G5" s="8" t="s">
        <v>55</v>
      </c>
      <c r="H5" s="9" t="s">
        <v>58</v>
      </c>
      <c r="I5" s="309" t="s">
        <v>83</v>
      </c>
      <c r="J5" s="313"/>
      <c r="K5" s="316" t="s">
        <v>59</v>
      </c>
      <c r="L5" s="317"/>
      <c r="M5" s="309" t="s">
        <v>67</v>
      </c>
      <c r="N5" s="310"/>
      <c r="V5" s="288"/>
      <c r="W5" s="288"/>
      <c r="X5" s="291"/>
    </row>
    <row r="6" spans="1:24" s="10" customFormat="1" ht="15.75" customHeight="1">
      <c r="A6" s="149">
        <v>1</v>
      </c>
      <c r="B6" s="257" t="s">
        <v>61</v>
      </c>
      <c r="C6" s="258" t="s">
        <v>3</v>
      </c>
      <c r="D6" s="259"/>
      <c r="E6" s="260">
        <v>28945</v>
      </c>
      <c r="F6" s="261">
        <v>70</v>
      </c>
      <c r="G6" s="261">
        <v>30</v>
      </c>
      <c r="H6" s="262">
        <v>17.5</v>
      </c>
      <c r="I6" s="307" t="s">
        <v>74</v>
      </c>
      <c r="J6" s="314"/>
      <c r="K6" s="307" t="s">
        <v>77</v>
      </c>
      <c r="L6" s="318"/>
      <c r="M6" s="311" t="s">
        <v>84</v>
      </c>
      <c r="N6" s="312"/>
      <c r="P6" s="54" t="s">
        <v>87</v>
      </c>
      <c r="Q6" s="55" t="s">
        <v>3</v>
      </c>
      <c r="R6" s="56">
        <v>28945</v>
      </c>
      <c r="S6" s="57">
        <v>70</v>
      </c>
      <c r="T6" s="58">
        <v>38</v>
      </c>
      <c r="U6" s="59">
        <v>17.5</v>
      </c>
      <c r="V6" s="74" t="s">
        <v>74</v>
      </c>
      <c r="W6" s="75" t="s">
        <v>77</v>
      </c>
      <c r="X6" s="76" t="s">
        <v>91</v>
      </c>
    </row>
    <row r="7" spans="1:14" s="10" customFormat="1" ht="15.75" customHeight="1">
      <c r="A7" s="150"/>
      <c r="B7" s="151" t="s">
        <v>53</v>
      </c>
      <c r="C7" s="11">
        <v>1</v>
      </c>
      <c r="D7" s="12" t="s">
        <v>56</v>
      </c>
      <c r="E7" s="46"/>
      <c r="F7" s="13">
        <f>F6</f>
        <v>70</v>
      </c>
      <c r="G7" s="13">
        <f>G6</f>
        <v>30</v>
      </c>
      <c r="H7" s="152">
        <f>H6</f>
        <v>17.5</v>
      </c>
      <c r="I7" s="153"/>
      <c r="J7" s="154"/>
      <c r="K7" s="153"/>
      <c r="L7" s="155"/>
      <c r="M7" s="156"/>
      <c r="N7" s="157"/>
    </row>
    <row r="8" spans="1:24" s="10" customFormat="1" ht="15.75" customHeight="1">
      <c r="A8" s="158">
        <v>2</v>
      </c>
      <c r="B8" s="159" t="s">
        <v>4</v>
      </c>
      <c r="C8" s="239" t="s">
        <v>5</v>
      </c>
      <c r="D8" s="265"/>
      <c r="E8" s="276">
        <v>35874</v>
      </c>
      <c r="F8" s="14">
        <v>95</v>
      </c>
      <c r="G8" s="14">
        <v>55</v>
      </c>
      <c r="H8" s="240">
        <v>26</v>
      </c>
      <c r="I8" s="298" t="s">
        <v>73</v>
      </c>
      <c r="J8" s="315"/>
      <c r="K8" s="319" t="s">
        <v>78</v>
      </c>
      <c r="L8" s="320"/>
      <c r="M8" s="298" t="s">
        <v>69</v>
      </c>
      <c r="N8" s="299"/>
      <c r="P8" s="60" t="s">
        <v>4</v>
      </c>
      <c r="Q8" s="61" t="s">
        <v>5</v>
      </c>
      <c r="R8" s="62">
        <v>35874</v>
      </c>
      <c r="S8" s="63">
        <v>95</v>
      </c>
      <c r="T8" s="64">
        <v>76</v>
      </c>
      <c r="U8" s="65">
        <v>26</v>
      </c>
      <c r="V8" s="77" t="s">
        <v>73</v>
      </c>
      <c r="W8" s="78" t="s">
        <v>92</v>
      </c>
      <c r="X8" s="79" t="s">
        <v>93</v>
      </c>
    </row>
    <row r="9" spans="1:24" s="10" customFormat="1" ht="15.75" customHeight="1">
      <c r="A9" s="162">
        <v>3</v>
      </c>
      <c r="B9" s="266" t="s">
        <v>0</v>
      </c>
      <c r="C9" s="246" t="s">
        <v>15</v>
      </c>
      <c r="D9" s="267"/>
      <c r="E9" s="277">
        <v>29280</v>
      </c>
      <c r="F9" s="249">
        <v>95</v>
      </c>
      <c r="G9" s="249">
        <v>58</v>
      </c>
      <c r="H9" s="282">
        <v>23.8</v>
      </c>
      <c r="I9" s="292" t="s">
        <v>73</v>
      </c>
      <c r="J9" s="306"/>
      <c r="K9" s="292" t="s">
        <v>77</v>
      </c>
      <c r="L9" s="306"/>
      <c r="M9" s="292" t="s">
        <v>68</v>
      </c>
      <c r="N9" s="293"/>
      <c r="P9" s="60" t="s">
        <v>0</v>
      </c>
      <c r="Q9" s="61" t="s">
        <v>15</v>
      </c>
      <c r="R9" s="62">
        <v>29280</v>
      </c>
      <c r="S9" s="63">
        <v>95</v>
      </c>
      <c r="T9" s="64">
        <v>79</v>
      </c>
      <c r="U9" s="65">
        <v>20</v>
      </c>
      <c r="V9" s="77" t="s">
        <v>73</v>
      </c>
      <c r="W9" s="78" t="s">
        <v>94</v>
      </c>
      <c r="X9" s="79" t="s">
        <v>93</v>
      </c>
    </row>
    <row r="10" spans="1:24" s="10" customFormat="1" ht="15.75" customHeight="1">
      <c r="A10" s="162">
        <v>4</v>
      </c>
      <c r="B10" s="266" t="s">
        <v>0</v>
      </c>
      <c r="C10" s="246" t="s">
        <v>16</v>
      </c>
      <c r="D10" s="267"/>
      <c r="E10" s="277">
        <v>29672</v>
      </c>
      <c r="F10" s="249">
        <v>96</v>
      </c>
      <c r="G10" s="249">
        <v>48</v>
      </c>
      <c r="H10" s="282">
        <v>28</v>
      </c>
      <c r="I10" s="292" t="s">
        <v>73</v>
      </c>
      <c r="J10" s="306"/>
      <c r="K10" s="292" t="s">
        <v>77</v>
      </c>
      <c r="L10" s="306"/>
      <c r="M10" s="292" t="s">
        <v>68</v>
      </c>
      <c r="N10" s="293"/>
      <c r="P10" s="60" t="s">
        <v>0</v>
      </c>
      <c r="Q10" s="61" t="s">
        <v>16</v>
      </c>
      <c r="R10" s="62">
        <v>29672</v>
      </c>
      <c r="S10" s="63">
        <v>96</v>
      </c>
      <c r="T10" s="64">
        <v>55</v>
      </c>
      <c r="U10" s="65">
        <v>19.5</v>
      </c>
      <c r="V10" s="77" t="s">
        <v>73</v>
      </c>
      <c r="W10" s="78" t="s">
        <v>94</v>
      </c>
      <c r="X10" s="79" t="s">
        <v>93</v>
      </c>
    </row>
    <row r="11" spans="1:24" s="10" customFormat="1" ht="15.75" customHeight="1">
      <c r="A11" s="162">
        <v>5</v>
      </c>
      <c r="B11" s="266" t="s">
        <v>0</v>
      </c>
      <c r="C11" s="246" t="s">
        <v>17</v>
      </c>
      <c r="D11" s="247"/>
      <c r="E11" s="278">
        <v>34424</v>
      </c>
      <c r="F11" s="249">
        <v>97</v>
      </c>
      <c r="G11" s="249">
        <v>60</v>
      </c>
      <c r="H11" s="282">
        <v>25</v>
      </c>
      <c r="I11" s="292" t="s">
        <v>74</v>
      </c>
      <c r="J11" s="306"/>
      <c r="K11" s="292" t="s">
        <v>77</v>
      </c>
      <c r="L11" s="306"/>
      <c r="M11" s="292" t="s">
        <v>68</v>
      </c>
      <c r="N11" s="293"/>
      <c r="P11" s="60" t="s">
        <v>0</v>
      </c>
      <c r="Q11" s="61" t="s">
        <v>17</v>
      </c>
      <c r="R11" s="62">
        <v>34424</v>
      </c>
      <c r="S11" s="63">
        <v>97</v>
      </c>
      <c r="T11" s="64">
        <v>71</v>
      </c>
      <c r="U11" s="65">
        <v>22.75</v>
      </c>
      <c r="V11" s="77" t="s">
        <v>74</v>
      </c>
      <c r="W11" s="78" t="s">
        <v>94</v>
      </c>
      <c r="X11" s="79" t="s">
        <v>93</v>
      </c>
    </row>
    <row r="12" spans="1:24" s="10" customFormat="1" ht="15.75" customHeight="1">
      <c r="A12" s="162">
        <v>6</v>
      </c>
      <c r="B12" s="266" t="s">
        <v>62</v>
      </c>
      <c r="C12" s="246" t="s">
        <v>41</v>
      </c>
      <c r="D12" s="247"/>
      <c r="E12" s="277">
        <v>36229</v>
      </c>
      <c r="F12" s="249">
        <v>84</v>
      </c>
      <c r="G12" s="249">
        <v>75</v>
      </c>
      <c r="H12" s="282">
        <v>25</v>
      </c>
      <c r="I12" s="292" t="s">
        <v>74</v>
      </c>
      <c r="J12" s="306"/>
      <c r="K12" s="292" t="s">
        <v>77</v>
      </c>
      <c r="L12" s="306"/>
      <c r="M12" s="292" t="s">
        <v>68</v>
      </c>
      <c r="N12" s="293"/>
      <c r="P12" s="60" t="s">
        <v>88</v>
      </c>
      <c r="Q12" s="61" t="s">
        <v>41</v>
      </c>
      <c r="R12" s="62">
        <v>36229</v>
      </c>
      <c r="S12" s="63">
        <v>84</v>
      </c>
      <c r="T12" s="64">
        <v>96</v>
      </c>
      <c r="U12" s="65">
        <v>25</v>
      </c>
      <c r="V12" s="77" t="s">
        <v>74</v>
      </c>
      <c r="W12" s="78" t="s">
        <v>94</v>
      </c>
      <c r="X12" s="79" t="s">
        <v>93</v>
      </c>
    </row>
    <row r="13" spans="1:24" s="10" customFormat="1" ht="15.75" customHeight="1">
      <c r="A13" s="162">
        <v>7</v>
      </c>
      <c r="B13" s="266" t="s">
        <v>62</v>
      </c>
      <c r="C13" s="246" t="s">
        <v>42</v>
      </c>
      <c r="D13" s="247"/>
      <c r="E13" s="277">
        <v>36595</v>
      </c>
      <c r="F13" s="249">
        <v>71</v>
      </c>
      <c r="G13" s="249">
        <v>39</v>
      </c>
      <c r="H13" s="282">
        <v>20.75</v>
      </c>
      <c r="I13" s="292" t="s">
        <v>73</v>
      </c>
      <c r="J13" s="306"/>
      <c r="K13" s="292" t="s">
        <v>77</v>
      </c>
      <c r="L13" s="306"/>
      <c r="M13" s="292" t="s">
        <v>68</v>
      </c>
      <c r="N13" s="293"/>
      <c r="P13" s="60" t="s">
        <v>89</v>
      </c>
      <c r="Q13" s="61" t="s">
        <v>42</v>
      </c>
      <c r="R13" s="62">
        <v>36595</v>
      </c>
      <c r="S13" s="63">
        <v>71</v>
      </c>
      <c r="T13" s="64">
        <v>56</v>
      </c>
      <c r="U13" s="65">
        <v>20.7</v>
      </c>
      <c r="V13" s="77" t="s">
        <v>95</v>
      </c>
      <c r="W13" s="78" t="s">
        <v>96</v>
      </c>
      <c r="X13" s="79" t="s">
        <v>97</v>
      </c>
    </row>
    <row r="14" spans="1:24" s="10" customFormat="1" ht="15.75" customHeight="1">
      <c r="A14" s="163">
        <v>8</v>
      </c>
      <c r="B14" s="268" t="s">
        <v>0</v>
      </c>
      <c r="C14" s="20" t="s">
        <v>43</v>
      </c>
      <c r="D14" s="21"/>
      <c r="E14" s="279">
        <v>36068</v>
      </c>
      <c r="F14" s="22">
        <v>60</v>
      </c>
      <c r="G14" s="22">
        <v>22</v>
      </c>
      <c r="H14" s="283">
        <v>30</v>
      </c>
      <c r="I14" s="294" t="s">
        <v>73</v>
      </c>
      <c r="J14" s="322"/>
      <c r="K14" s="296" t="s">
        <v>77</v>
      </c>
      <c r="L14" s="321"/>
      <c r="M14" s="294" t="s">
        <v>68</v>
      </c>
      <c r="N14" s="295"/>
      <c r="P14" s="60" t="s">
        <v>0</v>
      </c>
      <c r="Q14" s="61" t="s">
        <v>43</v>
      </c>
      <c r="R14" s="62">
        <v>36068</v>
      </c>
      <c r="S14" s="63">
        <v>60</v>
      </c>
      <c r="T14" s="64">
        <v>41</v>
      </c>
      <c r="U14" s="65">
        <v>30</v>
      </c>
      <c r="V14" s="77" t="s">
        <v>95</v>
      </c>
      <c r="W14" s="78" t="s">
        <v>96</v>
      </c>
      <c r="X14" s="79" t="s">
        <v>97</v>
      </c>
    </row>
    <row r="15" spans="1:14" s="10" customFormat="1" ht="15.75" customHeight="1">
      <c r="A15" s="150"/>
      <c r="B15" s="159" t="s">
        <v>53</v>
      </c>
      <c r="C15" s="16">
        <v>7</v>
      </c>
      <c r="D15" s="15" t="s">
        <v>56</v>
      </c>
      <c r="E15" s="47"/>
      <c r="F15" s="14">
        <f>SUM(F8:F14)</f>
        <v>598</v>
      </c>
      <c r="G15" s="14">
        <f>SUM(G8:G14)</f>
        <v>357</v>
      </c>
      <c r="H15" s="166">
        <f>SUM(H8:H14)</f>
        <v>178.55</v>
      </c>
      <c r="I15" s="153"/>
      <c r="J15" s="154"/>
      <c r="K15" s="153"/>
      <c r="L15" s="155"/>
      <c r="M15" s="156"/>
      <c r="N15" s="157"/>
    </row>
    <row r="16" spans="1:24" s="10" customFormat="1" ht="15.75" customHeight="1">
      <c r="A16" s="150">
        <v>9</v>
      </c>
      <c r="B16" s="159" t="s">
        <v>44</v>
      </c>
      <c r="C16" s="239" t="s">
        <v>45</v>
      </c>
      <c r="D16" s="15"/>
      <c r="E16" s="241">
        <v>35885</v>
      </c>
      <c r="F16" s="14">
        <v>30</v>
      </c>
      <c r="G16" s="14">
        <v>18</v>
      </c>
      <c r="H16" s="240">
        <v>9</v>
      </c>
      <c r="I16" s="300" t="s">
        <v>73</v>
      </c>
      <c r="J16" s="323"/>
      <c r="K16" s="300" t="s">
        <v>79</v>
      </c>
      <c r="L16" s="328"/>
      <c r="M16" s="300" t="s">
        <v>68</v>
      </c>
      <c r="N16" s="301"/>
      <c r="P16" s="60" t="s">
        <v>44</v>
      </c>
      <c r="Q16" s="61" t="s">
        <v>45</v>
      </c>
      <c r="R16" s="62">
        <v>35885</v>
      </c>
      <c r="S16" s="63">
        <v>30</v>
      </c>
      <c r="T16" s="64">
        <v>21</v>
      </c>
      <c r="U16" s="65">
        <v>9</v>
      </c>
      <c r="V16" s="77" t="s">
        <v>95</v>
      </c>
      <c r="W16" s="78" t="s">
        <v>98</v>
      </c>
      <c r="X16" s="79" t="s">
        <v>97</v>
      </c>
    </row>
    <row r="17" spans="1:14" s="10" customFormat="1" ht="15.75" customHeight="1">
      <c r="A17" s="150"/>
      <c r="B17" s="159" t="s">
        <v>53</v>
      </c>
      <c r="C17" s="16">
        <v>1</v>
      </c>
      <c r="D17" s="15" t="s">
        <v>56</v>
      </c>
      <c r="E17" s="47"/>
      <c r="F17" s="14">
        <f>F16</f>
        <v>30</v>
      </c>
      <c r="G17" s="14">
        <f>G16</f>
        <v>18</v>
      </c>
      <c r="H17" s="166">
        <f>H16</f>
        <v>9</v>
      </c>
      <c r="I17" s="153"/>
      <c r="J17" s="154"/>
      <c r="K17" s="153"/>
      <c r="L17" s="155"/>
      <c r="M17" s="156"/>
      <c r="N17" s="157"/>
    </row>
    <row r="18" spans="1:24" s="10" customFormat="1" ht="13.5" customHeight="1">
      <c r="A18" s="158">
        <v>10</v>
      </c>
      <c r="B18" s="159" t="s">
        <v>37</v>
      </c>
      <c r="C18" s="331" t="s">
        <v>46</v>
      </c>
      <c r="D18" s="332"/>
      <c r="E18" s="280">
        <v>30347</v>
      </c>
      <c r="F18" s="14">
        <v>97</v>
      </c>
      <c r="G18" s="14">
        <v>55</v>
      </c>
      <c r="H18" s="240">
        <v>25</v>
      </c>
      <c r="I18" s="298" t="s">
        <v>73</v>
      </c>
      <c r="J18" s="315"/>
      <c r="K18" s="298" t="s">
        <v>77</v>
      </c>
      <c r="L18" s="326"/>
      <c r="M18" s="298" t="s">
        <v>68</v>
      </c>
      <c r="N18" s="299"/>
      <c r="P18" s="60" t="s">
        <v>37</v>
      </c>
      <c r="Q18" s="66" t="s">
        <v>46</v>
      </c>
      <c r="R18" s="62">
        <v>30347</v>
      </c>
      <c r="S18" s="63">
        <v>97</v>
      </c>
      <c r="T18" s="64">
        <v>66</v>
      </c>
      <c r="U18" s="65">
        <v>25</v>
      </c>
      <c r="V18" s="77" t="s">
        <v>95</v>
      </c>
      <c r="W18" s="78" t="s">
        <v>77</v>
      </c>
      <c r="X18" s="79" t="s">
        <v>97</v>
      </c>
    </row>
    <row r="19" spans="1:24" s="10" customFormat="1" ht="13.5" customHeight="1">
      <c r="A19" s="162">
        <v>11</v>
      </c>
      <c r="B19" s="266" t="s">
        <v>0</v>
      </c>
      <c r="C19" s="246" t="s">
        <v>6</v>
      </c>
      <c r="D19" s="247"/>
      <c r="E19" s="278">
        <v>33662</v>
      </c>
      <c r="F19" s="249">
        <v>66</v>
      </c>
      <c r="G19" s="249">
        <v>49</v>
      </c>
      <c r="H19" s="282">
        <v>16.5</v>
      </c>
      <c r="I19" s="292" t="s">
        <v>73</v>
      </c>
      <c r="J19" s="306"/>
      <c r="K19" s="292" t="s">
        <v>77</v>
      </c>
      <c r="L19" s="327"/>
      <c r="M19" s="292" t="s">
        <v>68</v>
      </c>
      <c r="N19" s="293"/>
      <c r="P19" s="60" t="s">
        <v>0</v>
      </c>
      <c r="Q19" s="61" t="s">
        <v>6</v>
      </c>
      <c r="R19" s="62">
        <v>33662</v>
      </c>
      <c r="S19" s="63">
        <v>66</v>
      </c>
      <c r="T19" s="64">
        <v>59</v>
      </c>
      <c r="U19" s="65">
        <v>16.5</v>
      </c>
      <c r="V19" s="77" t="s">
        <v>95</v>
      </c>
      <c r="W19" s="78" t="s">
        <v>77</v>
      </c>
      <c r="X19" s="79" t="s">
        <v>97</v>
      </c>
    </row>
    <row r="20" spans="1:24" s="10" customFormat="1" ht="13.5" customHeight="1">
      <c r="A20" s="162">
        <v>12</v>
      </c>
      <c r="B20" s="266" t="s">
        <v>0</v>
      </c>
      <c r="C20" s="246" t="s">
        <v>7</v>
      </c>
      <c r="D20" s="247"/>
      <c r="E20" s="278">
        <v>34758</v>
      </c>
      <c r="F20" s="249">
        <v>60</v>
      </c>
      <c r="G20" s="249">
        <v>38</v>
      </c>
      <c r="H20" s="282">
        <v>18</v>
      </c>
      <c r="I20" s="292" t="s">
        <v>73</v>
      </c>
      <c r="J20" s="306"/>
      <c r="K20" s="292" t="s">
        <v>77</v>
      </c>
      <c r="L20" s="327"/>
      <c r="M20" s="292" t="s">
        <v>68</v>
      </c>
      <c r="N20" s="293"/>
      <c r="P20" s="60" t="s">
        <v>0</v>
      </c>
      <c r="Q20" s="61" t="s">
        <v>7</v>
      </c>
      <c r="R20" s="62">
        <v>34758</v>
      </c>
      <c r="S20" s="63">
        <v>60</v>
      </c>
      <c r="T20" s="64">
        <v>46</v>
      </c>
      <c r="U20" s="65">
        <v>18</v>
      </c>
      <c r="V20" s="77" t="s">
        <v>95</v>
      </c>
      <c r="W20" s="78" t="s">
        <v>77</v>
      </c>
      <c r="X20" s="79" t="s">
        <v>97</v>
      </c>
    </row>
    <row r="21" spans="1:24" s="10" customFormat="1" ht="13.5" customHeight="1">
      <c r="A21" s="162">
        <v>13</v>
      </c>
      <c r="B21" s="268" t="s">
        <v>0</v>
      </c>
      <c r="C21" s="269" t="s">
        <v>36</v>
      </c>
      <c r="D21" s="270"/>
      <c r="E21" s="277">
        <v>37711</v>
      </c>
      <c r="F21" s="263">
        <v>60</v>
      </c>
      <c r="G21" s="263">
        <v>49</v>
      </c>
      <c r="H21" s="284">
        <v>18</v>
      </c>
      <c r="I21" s="324" t="s">
        <v>73</v>
      </c>
      <c r="J21" s="325"/>
      <c r="K21" s="324" t="s">
        <v>78</v>
      </c>
      <c r="L21" s="333"/>
      <c r="M21" s="302" t="s">
        <v>68</v>
      </c>
      <c r="N21" s="303"/>
      <c r="P21" s="60" t="s">
        <v>0</v>
      </c>
      <c r="Q21" s="61" t="s">
        <v>36</v>
      </c>
      <c r="R21" s="62">
        <v>37711</v>
      </c>
      <c r="S21" s="63">
        <v>60</v>
      </c>
      <c r="T21" s="64">
        <v>65</v>
      </c>
      <c r="U21" s="65">
        <v>18</v>
      </c>
      <c r="V21" s="77" t="s">
        <v>95</v>
      </c>
      <c r="W21" s="78" t="s">
        <v>99</v>
      </c>
      <c r="X21" s="79" t="s">
        <v>97</v>
      </c>
    </row>
    <row r="22" spans="1:24" s="10" customFormat="1" ht="13.5" customHeight="1">
      <c r="A22" s="162">
        <v>14</v>
      </c>
      <c r="B22" s="271" t="s">
        <v>0</v>
      </c>
      <c r="C22" s="20" t="s">
        <v>137</v>
      </c>
      <c r="D22" s="21"/>
      <c r="E22" s="277">
        <v>32386</v>
      </c>
      <c r="F22" s="22">
        <v>50</v>
      </c>
      <c r="G22" s="22">
        <v>32</v>
      </c>
      <c r="H22" s="283">
        <v>10</v>
      </c>
      <c r="I22" s="294" t="s">
        <v>73</v>
      </c>
      <c r="J22" s="322"/>
      <c r="K22" s="294" t="s">
        <v>138</v>
      </c>
      <c r="L22" s="329"/>
      <c r="M22" s="304" t="s">
        <v>68</v>
      </c>
      <c r="N22" s="305"/>
      <c r="P22" s="60" t="s">
        <v>0</v>
      </c>
      <c r="Q22" s="61" t="s">
        <v>36</v>
      </c>
      <c r="R22" s="62">
        <v>37711</v>
      </c>
      <c r="S22" s="63">
        <v>60</v>
      </c>
      <c r="T22" s="64">
        <v>65</v>
      </c>
      <c r="U22" s="65">
        <v>18</v>
      </c>
      <c r="V22" s="77" t="s">
        <v>95</v>
      </c>
      <c r="W22" s="78" t="s">
        <v>99</v>
      </c>
      <c r="X22" s="79" t="s">
        <v>97</v>
      </c>
    </row>
    <row r="23" spans="1:14" s="10" customFormat="1" ht="13.5" customHeight="1">
      <c r="A23" s="150"/>
      <c r="B23" s="159" t="s">
        <v>53</v>
      </c>
      <c r="C23" s="16">
        <v>5</v>
      </c>
      <c r="D23" s="15" t="s">
        <v>56</v>
      </c>
      <c r="E23" s="47"/>
      <c r="F23" s="14">
        <f>SUM(F18:F22)</f>
        <v>333</v>
      </c>
      <c r="G23" s="14">
        <f>SUM(G18:G22)</f>
        <v>223</v>
      </c>
      <c r="H23" s="166">
        <f>SUM(H18:H22)</f>
        <v>87.5</v>
      </c>
      <c r="I23" s="153"/>
      <c r="J23" s="154"/>
      <c r="K23" s="153"/>
      <c r="L23" s="155"/>
      <c r="M23" s="156"/>
      <c r="N23" s="157"/>
    </row>
    <row r="24" spans="1:24" s="10" customFormat="1" ht="13.5" customHeight="1">
      <c r="A24" s="158">
        <v>15</v>
      </c>
      <c r="B24" s="159" t="s">
        <v>8</v>
      </c>
      <c r="C24" s="239" t="s">
        <v>63</v>
      </c>
      <c r="D24" s="15"/>
      <c r="E24" s="280">
        <v>31846</v>
      </c>
      <c r="F24" s="14">
        <v>85</v>
      </c>
      <c r="G24" s="14">
        <v>56</v>
      </c>
      <c r="H24" s="240">
        <v>28</v>
      </c>
      <c r="I24" s="298" t="s">
        <v>74</v>
      </c>
      <c r="J24" s="315"/>
      <c r="K24" s="298" t="s">
        <v>77</v>
      </c>
      <c r="L24" s="326"/>
      <c r="M24" s="298" t="s">
        <v>68</v>
      </c>
      <c r="N24" s="299"/>
      <c r="P24" s="60" t="s">
        <v>8</v>
      </c>
      <c r="Q24" s="61" t="s">
        <v>85</v>
      </c>
      <c r="R24" s="62">
        <v>31846</v>
      </c>
      <c r="S24" s="63">
        <v>85</v>
      </c>
      <c r="T24" s="64">
        <v>66</v>
      </c>
      <c r="U24" s="65">
        <v>28</v>
      </c>
      <c r="V24" s="77" t="s">
        <v>74</v>
      </c>
      <c r="W24" s="78" t="s">
        <v>96</v>
      </c>
      <c r="X24" s="79" t="s">
        <v>97</v>
      </c>
    </row>
    <row r="25" spans="1:24" s="10" customFormat="1" ht="13.5" customHeight="1">
      <c r="A25" s="169">
        <v>16</v>
      </c>
      <c r="B25" s="251" t="s">
        <v>0</v>
      </c>
      <c r="C25" s="252" t="s">
        <v>9</v>
      </c>
      <c r="D25" s="253"/>
      <c r="E25" s="280">
        <v>31846</v>
      </c>
      <c r="F25" s="255">
        <v>75</v>
      </c>
      <c r="G25" s="255">
        <v>31</v>
      </c>
      <c r="H25" s="256">
        <v>21</v>
      </c>
      <c r="I25" s="296" t="s">
        <v>74</v>
      </c>
      <c r="J25" s="321"/>
      <c r="K25" s="296" t="s">
        <v>77</v>
      </c>
      <c r="L25" s="330"/>
      <c r="M25" s="296" t="s">
        <v>68</v>
      </c>
      <c r="N25" s="297"/>
      <c r="P25" s="60" t="s">
        <v>0</v>
      </c>
      <c r="Q25" s="61" t="s">
        <v>9</v>
      </c>
      <c r="R25" s="62">
        <v>31846</v>
      </c>
      <c r="S25" s="63">
        <v>75</v>
      </c>
      <c r="T25" s="64">
        <v>34</v>
      </c>
      <c r="U25" s="65">
        <v>21</v>
      </c>
      <c r="V25" s="77" t="s">
        <v>74</v>
      </c>
      <c r="W25" s="78" t="s">
        <v>96</v>
      </c>
      <c r="X25" s="79" t="s">
        <v>97</v>
      </c>
    </row>
    <row r="26" spans="1:14" s="10" customFormat="1" ht="13.5" customHeight="1">
      <c r="A26" s="150"/>
      <c r="B26" s="159" t="s">
        <v>53</v>
      </c>
      <c r="C26" s="16">
        <v>2</v>
      </c>
      <c r="D26" s="15" t="s">
        <v>56</v>
      </c>
      <c r="E26" s="47"/>
      <c r="F26" s="14">
        <f>SUM(F24:F25)</f>
        <v>160</v>
      </c>
      <c r="G26" s="14">
        <f>SUM(G24:G25)</f>
        <v>87</v>
      </c>
      <c r="H26" s="166">
        <f>SUM(H24:H25)</f>
        <v>49</v>
      </c>
      <c r="I26" s="164"/>
      <c r="J26" s="165"/>
      <c r="K26" s="153"/>
      <c r="L26" s="155"/>
      <c r="M26" s="156"/>
      <c r="N26" s="157"/>
    </row>
    <row r="27" spans="1:24" s="10" customFormat="1" ht="13.5" customHeight="1">
      <c r="A27" s="158">
        <v>17</v>
      </c>
      <c r="B27" s="159" t="s">
        <v>10</v>
      </c>
      <c r="C27" s="239" t="s">
        <v>11</v>
      </c>
      <c r="D27" s="15"/>
      <c r="E27" s="280">
        <v>28945</v>
      </c>
      <c r="F27" s="14">
        <v>96</v>
      </c>
      <c r="G27" s="14">
        <v>39</v>
      </c>
      <c r="H27" s="240">
        <v>51.4</v>
      </c>
      <c r="I27" s="298" t="s">
        <v>73</v>
      </c>
      <c r="J27" s="315"/>
      <c r="K27" s="298" t="s">
        <v>77</v>
      </c>
      <c r="L27" s="326"/>
      <c r="M27" s="298" t="s">
        <v>68</v>
      </c>
      <c r="N27" s="299"/>
      <c r="P27" s="60" t="s">
        <v>10</v>
      </c>
      <c r="Q27" s="61" t="s">
        <v>11</v>
      </c>
      <c r="R27" s="62">
        <v>28945</v>
      </c>
      <c r="S27" s="63">
        <v>96</v>
      </c>
      <c r="T27" s="64">
        <v>52</v>
      </c>
      <c r="U27" s="65">
        <v>51.4</v>
      </c>
      <c r="V27" s="77" t="s">
        <v>95</v>
      </c>
      <c r="W27" s="78" t="s">
        <v>77</v>
      </c>
      <c r="X27" s="79" t="s">
        <v>97</v>
      </c>
    </row>
    <row r="28" spans="1:24" s="10" customFormat="1" ht="13.5" customHeight="1">
      <c r="A28" s="169">
        <v>18</v>
      </c>
      <c r="B28" s="251" t="s">
        <v>0</v>
      </c>
      <c r="C28" s="252" t="s">
        <v>38</v>
      </c>
      <c r="D28" s="253"/>
      <c r="E28" s="280">
        <v>29676</v>
      </c>
      <c r="F28" s="255">
        <v>96</v>
      </c>
      <c r="G28" s="255">
        <v>55</v>
      </c>
      <c r="H28" s="256">
        <v>38.4</v>
      </c>
      <c r="I28" s="296" t="s">
        <v>73</v>
      </c>
      <c r="J28" s="321"/>
      <c r="K28" s="296" t="s">
        <v>77</v>
      </c>
      <c r="L28" s="330"/>
      <c r="M28" s="296" t="s">
        <v>69</v>
      </c>
      <c r="N28" s="297"/>
      <c r="P28" s="60" t="s">
        <v>0</v>
      </c>
      <c r="Q28" s="61" t="s">
        <v>38</v>
      </c>
      <c r="R28" s="62">
        <v>29676</v>
      </c>
      <c r="S28" s="63">
        <v>96</v>
      </c>
      <c r="T28" s="64">
        <v>62</v>
      </c>
      <c r="U28" s="65">
        <v>38.4</v>
      </c>
      <c r="V28" s="77" t="s">
        <v>95</v>
      </c>
      <c r="W28" s="78" t="s">
        <v>77</v>
      </c>
      <c r="X28" s="79" t="s">
        <v>97</v>
      </c>
    </row>
    <row r="29" spans="1:14" s="10" customFormat="1" ht="13.5" customHeight="1">
      <c r="A29" s="150"/>
      <c r="B29" s="159" t="s">
        <v>53</v>
      </c>
      <c r="C29" s="16">
        <v>2</v>
      </c>
      <c r="D29" s="15" t="s">
        <v>56</v>
      </c>
      <c r="E29" s="47"/>
      <c r="F29" s="14">
        <f>SUM(F27:F28)</f>
        <v>192</v>
      </c>
      <c r="G29" s="14">
        <f>SUM(G27:G28)</f>
        <v>94</v>
      </c>
      <c r="H29" s="166">
        <f>SUM(H27:H28)</f>
        <v>89.8</v>
      </c>
      <c r="I29" s="153"/>
      <c r="J29" s="154"/>
      <c r="K29" s="153"/>
      <c r="L29" s="155"/>
      <c r="M29" s="156"/>
      <c r="N29" s="157"/>
    </row>
    <row r="30" spans="1:24" s="10" customFormat="1" ht="13.5" customHeight="1">
      <c r="A30" s="158">
        <v>19</v>
      </c>
      <c r="B30" s="159" t="s">
        <v>12</v>
      </c>
      <c r="C30" s="239" t="s">
        <v>13</v>
      </c>
      <c r="D30" s="15"/>
      <c r="E30" s="280">
        <v>26385</v>
      </c>
      <c r="F30" s="14">
        <v>85</v>
      </c>
      <c r="G30" s="14">
        <v>37</v>
      </c>
      <c r="H30" s="240">
        <v>12.75</v>
      </c>
      <c r="I30" s="298" t="s">
        <v>73</v>
      </c>
      <c r="J30" s="315"/>
      <c r="K30" s="298" t="s">
        <v>77</v>
      </c>
      <c r="L30" s="326"/>
      <c r="M30" s="298" t="s">
        <v>69</v>
      </c>
      <c r="N30" s="299"/>
      <c r="P30" s="60" t="s">
        <v>12</v>
      </c>
      <c r="Q30" s="61" t="s">
        <v>13</v>
      </c>
      <c r="R30" s="62">
        <v>26385</v>
      </c>
      <c r="S30" s="63">
        <v>85</v>
      </c>
      <c r="T30" s="64">
        <v>47</v>
      </c>
      <c r="U30" s="65">
        <v>12.75</v>
      </c>
      <c r="V30" s="77" t="s">
        <v>95</v>
      </c>
      <c r="W30" s="78" t="s">
        <v>77</v>
      </c>
      <c r="X30" s="79" t="s">
        <v>97</v>
      </c>
    </row>
    <row r="31" spans="1:24" s="10" customFormat="1" ht="13.5" customHeight="1">
      <c r="A31" s="162">
        <v>20</v>
      </c>
      <c r="B31" s="266" t="s">
        <v>0</v>
      </c>
      <c r="C31" s="246" t="s">
        <v>47</v>
      </c>
      <c r="D31" s="247"/>
      <c r="E31" s="280">
        <v>28215</v>
      </c>
      <c r="F31" s="249">
        <v>39</v>
      </c>
      <c r="G31" s="249">
        <v>8</v>
      </c>
      <c r="H31" s="282">
        <v>5.85</v>
      </c>
      <c r="I31" s="292" t="s">
        <v>73</v>
      </c>
      <c r="J31" s="306"/>
      <c r="K31" s="292" t="s">
        <v>77</v>
      </c>
      <c r="L31" s="327"/>
      <c r="M31" s="292" t="s">
        <v>69</v>
      </c>
      <c r="N31" s="293"/>
      <c r="P31" s="60" t="s">
        <v>0</v>
      </c>
      <c r="Q31" s="61" t="s">
        <v>47</v>
      </c>
      <c r="R31" s="62">
        <v>28215</v>
      </c>
      <c r="S31" s="63">
        <v>39</v>
      </c>
      <c r="T31" s="64">
        <v>18</v>
      </c>
      <c r="U31" s="65">
        <v>5.85</v>
      </c>
      <c r="V31" s="77" t="s">
        <v>95</v>
      </c>
      <c r="W31" s="78" t="s">
        <v>77</v>
      </c>
      <c r="X31" s="79" t="s">
        <v>97</v>
      </c>
    </row>
    <row r="32" spans="1:24" s="10" customFormat="1" ht="13.5" customHeight="1">
      <c r="A32" s="163">
        <v>21</v>
      </c>
      <c r="B32" s="268" t="s">
        <v>0</v>
      </c>
      <c r="C32" s="20" t="s">
        <v>48</v>
      </c>
      <c r="D32" s="21"/>
      <c r="E32" s="280">
        <v>32233</v>
      </c>
      <c r="F32" s="22">
        <v>31</v>
      </c>
      <c r="G32" s="22">
        <v>12</v>
      </c>
      <c r="H32" s="283">
        <v>6.2</v>
      </c>
      <c r="I32" s="294" t="s">
        <v>73</v>
      </c>
      <c r="J32" s="322"/>
      <c r="K32" s="294" t="s">
        <v>77</v>
      </c>
      <c r="L32" s="329"/>
      <c r="M32" s="294" t="s">
        <v>69</v>
      </c>
      <c r="N32" s="295"/>
      <c r="P32" s="60" t="s">
        <v>0</v>
      </c>
      <c r="Q32" s="61" t="s">
        <v>48</v>
      </c>
      <c r="R32" s="62">
        <v>32233</v>
      </c>
      <c r="S32" s="63">
        <v>31</v>
      </c>
      <c r="T32" s="64">
        <v>19</v>
      </c>
      <c r="U32" s="65">
        <v>6.2</v>
      </c>
      <c r="V32" s="77" t="s">
        <v>95</v>
      </c>
      <c r="W32" s="78" t="s">
        <v>77</v>
      </c>
      <c r="X32" s="79" t="s">
        <v>97</v>
      </c>
    </row>
    <row r="33" spans="1:14" s="10" customFormat="1" ht="13.5" customHeight="1">
      <c r="A33" s="150"/>
      <c r="B33" s="159" t="s">
        <v>53</v>
      </c>
      <c r="C33" s="16">
        <v>3</v>
      </c>
      <c r="D33" s="15" t="s">
        <v>56</v>
      </c>
      <c r="E33" s="47"/>
      <c r="F33" s="14">
        <f>SUM(F30:F32)</f>
        <v>155</v>
      </c>
      <c r="G33" s="14">
        <f>SUM(G30:G32)</f>
        <v>57</v>
      </c>
      <c r="H33" s="166">
        <f>SUM(H30:H32)</f>
        <v>24.8</v>
      </c>
      <c r="I33" s="153"/>
      <c r="J33" s="154"/>
      <c r="K33" s="153"/>
      <c r="L33" s="155"/>
      <c r="M33" s="156"/>
      <c r="N33" s="157"/>
    </row>
    <row r="34" spans="1:24" s="10" customFormat="1" ht="13.5" customHeight="1">
      <c r="A34" s="150">
        <v>22</v>
      </c>
      <c r="B34" s="159" t="s">
        <v>14</v>
      </c>
      <c r="C34" s="239" t="s">
        <v>39</v>
      </c>
      <c r="D34" s="15"/>
      <c r="E34" s="254">
        <v>36250</v>
      </c>
      <c r="F34" s="14">
        <v>70</v>
      </c>
      <c r="G34" s="14">
        <v>25</v>
      </c>
      <c r="H34" s="240">
        <v>18</v>
      </c>
      <c r="I34" s="300" t="s">
        <v>73</v>
      </c>
      <c r="J34" s="323"/>
      <c r="K34" s="300" t="s">
        <v>77</v>
      </c>
      <c r="L34" s="328"/>
      <c r="M34" s="300" t="s">
        <v>70</v>
      </c>
      <c r="N34" s="301"/>
      <c r="P34" s="60" t="s">
        <v>14</v>
      </c>
      <c r="Q34" s="61" t="s">
        <v>39</v>
      </c>
      <c r="R34" s="62">
        <v>36250</v>
      </c>
      <c r="S34" s="63">
        <v>70</v>
      </c>
      <c r="T34" s="64">
        <v>39</v>
      </c>
      <c r="U34" s="65">
        <v>18</v>
      </c>
      <c r="V34" s="77" t="s">
        <v>95</v>
      </c>
      <c r="W34" s="78" t="s">
        <v>77</v>
      </c>
      <c r="X34" s="79" t="s">
        <v>100</v>
      </c>
    </row>
    <row r="35" spans="1:14" s="10" customFormat="1" ht="13.5" customHeight="1">
      <c r="A35" s="150"/>
      <c r="B35" s="159" t="s">
        <v>53</v>
      </c>
      <c r="C35" s="16">
        <v>1</v>
      </c>
      <c r="D35" s="15" t="s">
        <v>56</v>
      </c>
      <c r="E35" s="47"/>
      <c r="F35" s="14">
        <f>F34</f>
        <v>70</v>
      </c>
      <c r="G35" s="14">
        <f>G34</f>
        <v>25</v>
      </c>
      <c r="H35" s="166">
        <f>H34</f>
        <v>18</v>
      </c>
      <c r="I35" s="153"/>
      <c r="J35" s="154"/>
      <c r="K35" s="153"/>
      <c r="L35" s="155"/>
      <c r="M35" s="156"/>
      <c r="N35" s="157"/>
    </row>
    <row r="36" spans="1:24" s="10" customFormat="1" ht="13.5" customHeight="1">
      <c r="A36" s="158">
        <v>23</v>
      </c>
      <c r="B36" s="159" t="s">
        <v>18</v>
      </c>
      <c r="C36" s="239" t="s">
        <v>19</v>
      </c>
      <c r="D36" s="15"/>
      <c r="E36" s="277">
        <v>29322</v>
      </c>
      <c r="F36" s="14">
        <v>75</v>
      </c>
      <c r="G36" s="14">
        <v>22</v>
      </c>
      <c r="H36" s="240">
        <v>13.5</v>
      </c>
      <c r="I36" s="298" t="s">
        <v>73</v>
      </c>
      <c r="J36" s="315"/>
      <c r="K36" s="298" t="s">
        <v>77</v>
      </c>
      <c r="L36" s="326"/>
      <c r="M36" s="298" t="s">
        <v>69</v>
      </c>
      <c r="N36" s="299"/>
      <c r="P36" s="60" t="s">
        <v>18</v>
      </c>
      <c r="Q36" s="61" t="s">
        <v>19</v>
      </c>
      <c r="R36" s="62">
        <v>29322</v>
      </c>
      <c r="S36" s="63">
        <v>75</v>
      </c>
      <c r="T36" s="67">
        <v>30</v>
      </c>
      <c r="U36" s="65">
        <v>13.5</v>
      </c>
      <c r="V36" s="77" t="s">
        <v>95</v>
      </c>
      <c r="W36" s="78" t="s">
        <v>96</v>
      </c>
      <c r="X36" s="79" t="s">
        <v>97</v>
      </c>
    </row>
    <row r="37" spans="1:24" s="10" customFormat="1" ht="13.5" customHeight="1">
      <c r="A37" s="162">
        <v>24</v>
      </c>
      <c r="B37" s="266" t="s">
        <v>0</v>
      </c>
      <c r="C37" s="246" t="s">
        <v>20</v>
      </c>
      <c r="D37" s="247"/>
      <c r="E37" s="277">
        <v>27302</v>
      </c>
      <c r="F37" s="249">
        <v>60</v>
      </c>
      <c r="G37" s="249">
        <v>6</v>
      </c>
      <c r="H37" s="282">
        <v>14.5</v>
      </c>
      <c r="I37" s="292" t="s">
        <v>73</v>
      </c>
      <c r="J37" s="306"/>
      <c r="K37" s="292" t="s">
        <v>77</v>
      </c>
      <c r="L37" s="327"/>
      <c r="M37" s="292" t="s">
        <v>69</v>
      </c>
      <c r="N37" s="293"/>
      <c r="P37" s="60" t="s">
        <v>0</v>
      </c>
      <c r="Q37" s="61" t="s">
        <v>20</v>
      </c>
      <c r="R37" s="62">
        <v>27302</v>
      </c>
      <c r="S37" s="63">
        <v>60</v>
      </c>
      <c r="T37" s="67">
        <v>10</v>
      </c>
      <c r="U37" s="65">
        <v>14.5</v>
      </c>
      <c r="V37" s="77" t="s">
        <v>95</v>
      </c>
      <c r="W37" s="78" t="s">
        <v>96</v>
      </c>
      <c r="X37" s="79" t="s">
        <v>97</v>
      </c>
    </row>
    <row r="38" spans="1:24" s="10" customFormat="1" ht="13.5" customHeight="1">
      <c r="A38" s="162">
        <v>25</v>
      </c>
      <c r="B38" s="266" t="s">
        <v>0</v>
      </c>
      <c r="C38" s="246" t="s">
        <v>21</v>
      </c>
      <c r="D38" s="247"/>
      <c r="E38" s="277">
        <v>27484</v>
      </c>
      <c r="F38" s="249">
        <v>65</v>
      </c>
      <c r="G38" s="249">
        <v>17</v>
      </c>
      <c r="H38" s="282">
        <v>10</v>
      </c>
      <c r="I38" s="292" t="s">
        <v>73</v>
      </c>
      <c r="J38" s="306"/>
      <c r="K38" s="292" t="s">
        <v>77</v>
      </c>
      <c r="L38" s="327"/>
      <c r="M38" s="292" t="s">
        <v>69</v>
      </c>
      <c r="N38" s="293"/>
      <c r="P38" s="60" t="s">
        <v>0</v>
      </c>
      <c r="Q38" s="61" t="s">
        <v>21</v>
      </c>
      <c r="R38" s="62">
        <v>27484</v>
      </c>
      <c r="S38" s="63">
        <v>65</v>
      </c>
      <c r="T38" s="67">
        <v>19</v>
      </c>
      <c r="U38" s="65">
        <v>10</v>
      </c>
      <c r="V38" s="77" t="s">
        <v>95</v>
      </c>
      <c r="W38" s="78" t="s">
        <v>96</v>
      </c>
      <c r="X38" s="79" t="s">
        <v>97</v>
      </c>
    </row>
    <row r="39" spans="1:24" s="10" customFormat="1" ht="13.5" customHeight="1">
      <c r="A39" s="162">
        <v>26</v>
      </c>
      <c r="B39" s="266" t="s">
        <v>0</v>
      </c>
      <c r="C39" s="246" t="s">
        <v>1</v>
      </c>
      <c r="D39" s="247"/>
      <c r="E39" s="277">
        <v>27839</v>
      </c>
      <c r="F39" s="249">
        <v>60</v>
      </c>
      <c r="G39" s="249">
        <v>9</v>
      </c>
      <c r="H39" s="282">
        <v>9</v>
      </c>
      <c r="I39" s="292" t="s">
        <v>73</v>
      </c>
      <c r="J39" s="306"/>
      <c r="K39" s="292" t="s">
        <v>77</v>
      </c>
      <c r="L39" s="327"/>
      <c r="M39" s="292" t="s">
        <v>69</v>
      </c>
      <c r="N39" s="293"/>
      <c r="P39" s="60" t="s">
        <v>0</v>
      </c>
      <c r="Q39" s="61" t="s">
        <v>1</v>
      </c>
      <c r="R39" s="62">
        <v>27839</v>
      </c>
      <c r="S39" s="63">
        <v>60</v>
      </c>
      <c r="T39" s="67">
        <v>20</v>
      </c>
      <c r="U39" s="65">
        <v>9</v>
      </c>
      <c r="V39" s="77" t="s">
        <v>95</v>
      </c>
      <c r="W39" s="78" t="s">
        <v>96</v>
      </c>
      <c r="X39" s="79" t="s">
        <v>97</v>
      </c>
    </row>
    <row r="40" spans="1:24" s="10" customFormat="1" ht="13.5" customHeight="1">
      <c r="A40" s="162">
        <v>27</v>
      </c>
      <c r="B40" s="266" t="s">
        <v>0</v>
      </c>
      <c r="C40" s="246" t="s">
        <v>22</v>
      </c>
      <c r="D40" s="247"/>
      <c r="E40" s="277">
        <v>28549</v>
      </c>
      <c r="F40" s="249">
        <v>80</v>
      </c>
      <c r="G40" s="249">
        <v>36</v>
      </c>
      <c r="H40" s="282">
        <v>20</v>
      </c>
      <c r="I40" s="292" t="s">
        <v>73</v>
      </c>
      <c r="J40" s="306"/>
      <c r="K40" s="292" t="s">
        <v>77</v>
      </c>
      <c r="L40" s="327"/>
      <c r="M40" s="292" t="s">
        <v>69</v>
      </c>
      <c r="N40" s="293"/>
      <c r="P40" s="60" t="s">
        <v>0</v>
      </c>
      <c r="Q40" s="61" t="s">
        <v>22</v>
      </c>
      <c r="R40" s="62">
        <v>28549</v>
      </c>
      <c r="S40" s="63">
        <v>80</v>
      </c>
      <c r="T40" s="67">
        <v>43</v>
      </c>
      <c r="U40" s="65">
        <v>20</v>
      </c>
      <c r="V40" s="77" t="s">
        <v>95</v>
      </c>
      <c r="W40" s="78" t="s">
        <v>96</v>
      </c>
      <c r="X40" s="79" t="s">
        <v>97</v>
      </c>
    </row>
    <row r="41" spans="1:24" s="10" customFormat="1" ht="13.5" customHeight="1">
      <c r="A41" s="162">
        <v>28</v>
      </c>
      <c r="B41" s="266" t="s">
        <v>0</v>
      </c>
      <c r="C41" s="246" t="s">
        <v>23</v>
      </c>
      <c r="D41" s="247"/>
      <c r="E41" s="277">
        <v>31471</v>
      </c>
      <c r="F41" s="249">
        <v>70</v>
      </c>
      <c r="G41" s="249">
        <v>24</v>
      </c>
      <c r="H41" s="282">
        <v>22</v>
      </c>
      <c r="I41" s="292" t="s">
        <v>73</v>
      </c>
      <c r="J41" s="306"/>
      <c r="K41" s="292" t="s">
        <v>77</v>
      </c>
      <c r="L41" s="327"/>
      <c r="M41" s="292" t="s">
        <v>69</v>
      </c>
      <c r="N41" s="293"/>
      <c r="P41" s="60" t="s">
        <v>0</v>
      </c>
      <c r="Q41" s="61" t="s">
        <v>23</v>
      </c>
      <c r="R41" s="62">
        <v>31471</v>
      </c>
      <c r="S41" s="63">
        <v>70</v>
      </c>
      <c r="T41" s="67">
        <v>35</v>
      </c>
      <c r="U41" s="65">
        <v>22</v>
      </c>
      <c r="V41" s="77" t="s">
        <v>95</v>
      </c>
      <c r="W41" s="78" t="s">
        <v>96</v>
      </c>
      <c r="X41" s="79" t="s">
        <v>97</v>
      </c>
    </row>
    <row r="42" spans="1:24" s="10" customFormat="1" ht="13.5" customHeight="1">
      <c r="A42" s="163">
        <v>29</v>
      </c>
      <c r="B42" s="268" t="s">
        <v>0</v>
      </c>
      <c r="C42" s="20" t="s">
        <v>49</v>
      </c>
      <c r="D42" s="21"/>
      <c r="E42" s="277">
        <v>31490</v>
      </c>
      <c r="F42" s="22">
        <v>87</v>
      </c>
      <c r="G42" s="22">
        <v>31</v>
      </c>
      <c r="H42" s="283">
        <v>21.75</v>
      </c>
      <c r="I42" s="294" t="s">
        <v>73</v>
      </c>
      <c r="J42" s="322"/>
      <c r="K42" s="294" t="s">
        <v>77</v>
      </c>
      <c r="L42" s="329"/>
      <c r="M42" s="294" t="s">
        <v>69</v>
      </c>
      <c r="N42" s="295"/>
      <c r="P42" s="60" t="s">
        <v>0</v>
      </c>
      <c r="Q42" s="61" t="s">
        <v>49</v>
      </c>
      <c r="R42" s="62">
        <v>31490</v>
      </c>
      <c r="S42" s="63">
        <v>87</v>
      </c>
      <c r="T42" s="67">
        <v>38</v>
      </c>
      <c r="U42" s="65">
        <v>21.75</v>
      </c>
      <c r="V42" s="77" t="s">
        <v>95</v>
      </c>
      <c r="W42" s="78" t="s">
        <v>96</v>
      </c>
      <c r="X42" s="79" t="s">
        <v>97</v>
      </c>
    </row>
    <row r="43" spans="1:14" s="10" customFormat="1" ht="13.5" customHeight="1">
      <c r="A43" s="150"/>
      <c r="B43" s="159" t="s">
        <v>53</v>
      </c>
      <c r="C43" s="16">
        <v>7</v>
      </c>
      <c r="D43" s="15" t="s">
        <v>56</v>
      </c>
      <c r="E43" s="47"/>
      <c r="F43" s="14">
        <f>SUM(F36:F42)</f>
        <v>497</v>
      </c>
      <c r="G43" s="14">
        <f>SUM(G36:G42)</f>
        <v>145</v>
      </c>
      <c r="H43" s="166">
        <f>SUM(H36:H42)</f>
        <v>110.75</v>
      </c>
      <c r="I43" s="153"/>
      <c r="J43" s="154"/>
      <c r="K43" s="153"/>
      <c r="L43" s="155"/>
      <c r="M43" s="156"/>
      <c r="N43" s="157"/>
    </row>
    <row r="44" spans="1:24" s="10" customFormat="1" ht="13.5" customHeight="1">
      <c r="A44" s="158">
        <v>30</v>
      </c>
      <c r="B44" s="159" t="s">
        <v>24</v>
      </c>
      <c r="C44" s="239" t="s">
        <v>25</v>
      </c>
      <c r="D44" s="15"/>
      <c r="E44" s="280">
        <v>26748</v>
      </c>
      <c r="F44" s="14">
        <v>89</v>
      </c>
      <c r="G44" s="14">
        <v>13</v>
      </c>
      <c r="H44" s="240">
        <v>13.05</v>
      </c>
      <c r="I44" s="298" t="s">
        <v>73</v>
      </c>
      <c r="J44" s="315"/>
      <c r="K44" s="298" t="s">
        <v>77</v>
      </c>
      <c r="L44" s="326"/>
      <c r="M44" s="298" t="s">
        <v>101</v>
      </c>
      <c r="N44" s="299"/>
      <c r="O44" s="242"/>
      <c r="P44" s="60" t="s">
        <v>24</v>
      </c>
      <c r="Q44" s="61" t="s">
        <v>25</v>
      </c>
      <c r="R44" s="62">
        <v>26748</v>
      </c>
      <c r="S44" s="63">
        <v>89</v>
      </c>
      <c r="T44" s="64">
        <v>22</v>
      </c>
      <c r="U44" s="65">
        <v>13.05</v>
      </c>
      <c r="V44" s="77" t="s">
        <v>95</v>
      </c>
      <c r="W44" s="78" t="s">
        <v>96</v>
      </c>
      <c r="X44" s="79" t="s">
        <v>100</v>
      </c>
    </row>
    <row r="45" spans="1:24" s="10" customFormat="1" ht="13.5" customHeight="1">
      <c r="A45" s="162">
        <v>31</v>
      </c>
      <c r="B45" s="266" t="s">
        <v>0</v>
      </c>
      <c r="C45" s="246" t="s">
        <v>26</v>
      </c>
      <c r="D45" s="247"/>
      <c r="E45" s="280">
        <v>28945</v>
      </c>
      <c r="F45" s="249">
        <v>90</v>
      </c>
      <c r="G45" s="249">
        <v>73</v>
      </c>
      <c r="H45" s="282">
        <v>22.5</v>
      </c>
      <c r="I45" s="292" t="s">
        <v>73</v>
      </c>
      <c r="J45" s="306"/>
      <c r="K45" s="292" t="s">
        <v>77</v>
      </c>
      <c r="L45" s="327"/>
      <c r="M45" s="292" t="s">
        <v>101</v>
      </c>
      <c r="N45" s="293"/>
      <c r="O45" s="242"/>
      <c r="P45" s="60" t="s">
        <v>0</v>
      </c>
      <c r="Q45" s="61" t="s">
        <v>26</v>
      </c>
      <c r="R45" s="62">
        <v>28945</v>
      </c>
      <c r="S45" s="63">
        <v>90</v>
      </c>
      <c r="T45" s="67">
        <v>73</v>
      </c>
      <c r="U45" s="65">
        <v>22.5</v>
      </c>
      <c r="V45" s="77" t="s">
        <v>95</v>
      </c>
      <c r="W45" s="78" t="s">
        <v>96</v>
      </c>
      <c r="X45" s="79" t="s">
        <v>100</v>
      </c>
    </row>
    <row r="46" spans="1:24" s="10" customFormat="1" ht="13.5" customHeight="1">
      <c r="A46" s="162">
        <v>32</v>
      </c>
      <c r="B46" s="266" t="s">
        <v>0</v>
      </c>
      <c r="C46" s="246" t="s">
        <v>27</v>
      </c>
      <c r="D46" s="247"/>
      <c r="E46" s="280">
        <v>29311</v>
      </c>
      <c r="F46" s="249">
        <v>76</v>
      </c>
      <c r="G46" s="249">
        <v>43</v>
      </c>
      <c r="H46" s="282">
        <v>34</v>
      </c>
      <c r="I46" s="292" t="s">
        <v>73</v>
      </c>
      <c r="J46" s="306"/>
      <c r="K46" s="292" t="s">
        <v>77</v>
      </c>
      <c r="L46" s="327"/>
      <c r="M46" s="292" t="s">
        <v>101</v>
      </c>
      <c r="N46" s="293"/>
      <c r="O46" s="242"/>
      <c r="P46" s="60" t="s">
        <v>0</v>
      </c>
      <c r="Q46" s="61" t="s">
        <v>27</v>
      </c>
      <c r="R46" s="62">
        <v>29311</v>
      </c>
      <c r="S46" s="63">
        <v>76</v>
      </c>
      <c r="T46" s="64">
        <v>55</v>
      </c>
      <c r="U46" s="65">
        <v>34</v>
      </c>
      <c r="V46" s="77" t="s">
        <v>95</v>
      </c>
      <c r="W46" s="78" t="s">
        <v>96</v>
      </c>
      <c r="X46" s="79" t="s">
        <v>100</v>
      </c>
    </row>
    <row r="47" spans="1:24" s="10" customFormat="1" ht="13.5" customHeight="1">
      <c r="A47" s="163">
        <v>33</v>
      </c>
      <c r="B47" s="268" t="s">
        <v>0</v>
      </c>
      <c r="C47" s="20" t="s">
        <v>28</v>
      </c>
      <c r="D47" s="21"/>
      <c r="E47" s="280">
        <v>29676</v>
      </c>
      <c r="F47" s="22">
        <v>80</v>
      </c>
      <c r="G47" s="22">
        <v>32</v>
      </c>
      <c r="H47" s="283">
        <v>20</v>
      </c>
      <c r="I47" s="294" t="s">
        <v>73</v>
      </c>
      <c r="J47" s="322"/>
      <c r="K47" s="294" t="s">
        <v>77</v>
      </c>
      <c r="L47" s="329"/>
      <c r="M47" s="294" t="s">
        <v>101</v>
      </c>
      <c r="N47" s="295"/>
      <c r="O47" s="242"/>
      <c r="P47" s="60" t="s">
        <v>0</v>
      </c>
      <c r="Q47" s="61" t="s">
        <v>28</v>
      </c>
      <c r="R47" s="62">
        <v>29676</v>
      </c>
      <c r="S47" s="63">
        <v>80</v>
      </c>
      <c r="T47" s="64">
        <v>36</v>
      </c>
      <c r="U47" s="65">
        <v>20</v>
      </c>
      <c r="V47" s="77" t="s">
        <v>95</v>
      </c>
      <c r="W47" s="78" t="s">
        <v>96</v>
      </c>
      <c r="X47" s="79" t="s">
        <v>100</v>
      </c>
    </row>
    <row r="48" spans="1:15" s="10" customFormat="1" ht="13.5" customHeight="1">
      <c r="A48" s="150"/>
      <c r="B48" s="159" t="s">
        <v>53</v>
      </c>
      <c r="C48" s="16">
        <v>4</v>
      </c>
      <c r="D48" s="15" t="s">
        <v>56</v>
      </c>
      <c r="E48" s="47"/>
      <c r="F48" s="14">
        <f>SUM(F44:F47)</f>
        <v>335</v>
      </c>
      <c r="G48" s="14">
        <f>SUM(G44:G47)</f>
        <v>161</v>
      </c>
      <c r="H48" s="166">
        <f>SUM(H44:H47)</f>
        <v>89.55</v>
      </c>
      <c r="I48" s="153"/>
      <c r="J48" s="154"/>
      <c r="K48" s="153"/>
      <c r="L48" s="155"/>
      <c r="M48" s="156"/>
      <c r="N48" s="157"/>
      <c r="O48" s="242"/>
    </row>
    <row r="49" spans="1:24" s="10" customFormat="1" ht="13.5" customHeight="1">
      <c r="A49" s="158">
        <v>34</v>
      </c>
      <c r="B49" s="159" t="s">
        <v>29</v>
      </c>
      <c r="C49" s="239" t="s">
        <v>30</v>
      </c>
      <c r="D49" s="15"/>
      <c r="E49" s="280">
        <v>25658</v>
      </c>
      <c r="F49" s="14">
        <v>70</v>
      </c>
      <c r="G49" s="14">
        <v>5</v>
      </c>
      <c r="H49" s="240">
        <v>10.5</v>
      </c>
      <c r="I49" s="298" t="s">
        <v>73</v>
      </c>
      <c r="J49" s="315"/>
      <c r="K49" s="298" t="s">
        <v>77</v>
      </c>
      <c r="L49" s="326"/>
      <c r="M49" s="298" t="s">
        <v>69</v>
      </c>
      <c r="N49" s="299"/>
      <c r="O49" s="242"/>
      <c r="P49" s="60" t="s">
        <v>29</v>
      </c>
      <c r="Q49" s="61" t="s">
        <v>30</v>
      </c>
      <c r="R49" s="62">
        <v>25658</v>
      </c>
      <c r="S49" s="63">
        <v>70</v>
      </c>
      <c r="T49" s="64">
        <v>13</v>
      </c>
      <c r="U49" s="65">
        <v>10.5</v>
      </c>
      <c r="V49" s="77" t="s">
        <v>95</v>
      </c>
      <c r="W49" s="78" t="s">
        <v>96</v>
      </c>
      <c r="X49" s="79" t="s">
        <v>97</v>
      </c>
    </row>
    <row r="50" spans="1:24" s="10" customFormat="1" ht="13.5" customHeight="1">
      <c r="A50" s="169">
        <v>35</v>
      </c>
      <c r="B50" s="251" t="s">
        <v>0</v>
      </c>
      <c r="C50" s="252" t="s">
        <v>31</v>
      </c>
      <c r="D50" s="253"/>
      <c r="E50" s="281">
        <v>32592</v>
      </c>
      <c r="F50" s="255">
        <v>83</v>
      </c>
      <c r="G50" s="255">
        <v>40</v>
      </c>
      <c r="H50" s="256">
        <v>25</v>
      </c>
      <c r="I50" s="296" t="s">
        <v>73</v>
      </c>
      <c r="J50" s="321"/>
      <c r="K50" s="296" t="s">
        <v>77</v>
      </c>
      <c r="L50" s="330"/>
      <c r="M50" s="296" t="s">
        <v>69</v>
      </c>
      <c r="N50" s="297"/>
      <c r="O50" s="242"/>
      <c r="P50" s="60" t="s">
        <v>0</v>
      </c>
      <c r="Q50" s="61" t="s">
        <v>31</v>
      </c>
      <c r="R50" s="62">
        <v>32592</v>
      </c>
      <c r="S50" s="63">
        <v>83</v>
      </c>
      <c r="T50" s="64">
        <v>52</v>
      </c>
      <c r="U50" s="65">
        <v>25</v>
      </c>
      <c r="V50" s="77" t="s">
        <v>95</v>
      </c>
      <c r="W50" s="78" t="s">
        <v>96</v>
      </c>
      <c r="X50" s="79" t="s">
        <v>97</v>
      </c>
    </row>
    <row r="51" spans="1:15" s="10" customFormat="1" ht="13.5" customHeight="1">
      <c r="A51" s="163"/>
      <c r="B51" s="194" t="s">
        <v>53</v>
      </c>
      <c r="C51" s="18">
        <v>2</v>
      </c>
      <c r="D51" s="19" t="s">
        <v>56</v>
      </c>
      <c r="E51" s="47"/>
      <c r="F51" s="22">
        <f>SUM(F49:F50)</f>
        <v>153</v>
      </c>
      <c r="G51" s="43">
        <f>SUM(G49:G50)</f>
        <v>45</v>
      </c>
      <c r="H51" s="189">
        <f>SUM(H49:H50)</f>
        <v>35.5</v>
      </c>
      <c r="I51" s="164"/>
      <c r="J51" s="165"/>
      <c r="K51" s="164"/>
      <c r="L51" s="168"/>
      <c r="M51" s="170"/>
      <c r="N51" s="171"/>
      <c r="O51" s="242"/>
    </row>
    <row r="52" spans="1:24" s="10" customFormat="1" ht="13.5" customHeight="1">
      <c r="A52" s="158">
        <v>36</v>
      </c>
      <c r="B52" s="272" t="s">
        <v>32</v>
      </c>
      <c r="C52" s="273" t="s">
        <v>64</v>
      </c>
      <c r="D52" s="274"/>
      <c r="E52" s="280">
        <v>24561</v>
      </c>
      <c r="F52" s="264">
        <v>70</v>
      </c>
      <c r="G52" s="22">
        <v>13</v>
      </c>
      <c r="H52" s="285">
        <v>10.5</v>
      </c>
      <c r="I52" s="298" t="s">
        <v>73</v>
      </c>
      <c r="J52" s="315"/>
      <c r="K52" s="298" t="s">
        <v>77</v>
      </c>
      <c r="L52" s="326"/>
      <c r="M52" s="298" t="s">
        <v>69</v>
      </c>
      <c r="N52" s="299"/>
      <c r="O52" s="242"/>
      <c r="P52" s="60" t="s">
        <v>32</v>
      </c>
      <c r="Q52" s="61" t="s">
        <v>86</v>
      </c>
      <c r="R52" s="62">
        <v>24561</v>
      </c>
      <c r="S52" s="63">
        <v>70</v>
      </c>
      <c r="T52" s="64">
        <v>14</v>
      </c>
      <c r="U52" s="65">
        <v>10.5</v>
      </c>
      <c r="V52" s="77" t="s">
        <v>95</v>
      </c>
      <c r="W52" s="78" t="s">
        <v>96</v>
      </c>
      <c r="X52" s="79" t="s">
        <v>97</v>
      </c>
    </row>
    <row r="53" spans="1:24" s="10" customFormat="1" ht="13.5" customHeight="1">
      <c r="A53" s="169">
        <v>37</v>
      </c>
      <c r="B53" s="251" t="s">
        <v>0</v>
      </c>
      <c r="C53" s="252" t="s">
        <v>50</v>
      </c>
      <c r="D53" s="253"/>
      <c r="E53" s="279">
        <v>35874</v>
      </c>
      <c r="F53" s="255">
        <v>70</v>
      </c>
      <c r="G53" s="255">
        <v>35</v>
      </c>
      <c r="H53" s="256">
        <v>65.1</v>
      </c>
      <c r="I53" s="296" t="s">
        <v>73</v>
      </c>
      <c r="J53" s="321"/>
      <c r="K53" s="296" t="s">
        <v>79</v>
      </c>
      <c r="L53" s="330"/>
      <c r="M53" s="296" t="s">
        <v>69</v>
      </c>
      <c r="N53" s="297"/>
      <c r="O53" s="242"/>
      <c r="P53" s="60" t="s">
        <v>0</v>
      </c>
      <c r="Q53" s="61" t="s">
        <v>50</v>
      </c>
      <c r="R53" s="62">
        <v>35874</v>
      </c>
      <c r="S53" s="63">
        <v>70</v>
      </c>
      <c r="T53" s="64">
        <v>39</v>
      </c>
      <c r="U53" s="65">
        <v>65.1</v>
      </c>
      <c r="V53" s="77" t="s">
        <v>95</v>
      </c>
      <c r="W53" s="78" t="s">
        <v>98</v>
      </c>
      <c r="X53" s="79" t="s">
        <v>97</v>
      </c>
    </row>
    <row r="54" spans="1:15" s="10" customFormat="1" ht="13.5" customHeight="1">
      <c r="A54" s="158"/>
      <c r="B54" s="159" t="s">
        <v>53</v>
      </c>
      <c r="C54" s="16">
        <v>2</v>
      </c>
      <c r="D54" s="15" t="s">
        <v>56</v>
      </c>
      <c r="E54" s="47"/>
      <c r="F54" s="14">
        <f>SUM(F52:F53)</f>
        <v>140</v>
      </c>
      <c r="G54" s="17">
        <f>SUM(G52:G53)</f>
        <v>48</v>
      </c>
      <c r="H54" s="190">
        <f>SUM(H52:H53)</f>
        <v>75.6</v>
      </c>
      <c r="I54" s="160"/>
      <c r="J54" s="161"/>
      <c r="K54" s="160"/>
      <c r="L54" s="167"/>
      <c r="M54" s="172"/>
      <c r="N54" s="157"/>
      <c r="O54" s="242"/>
    </row>
    <row r="55" spans="1:24" s="10" customFormat="1" ht="13.5" customHeight="1">
      <c r="A55" s="158">
        <v>38</v>
      </c>
      <c r="B55" s="159" t="s">
        <v>33</v>
      </c>
      <c r="C55" s="239" t="s">
        <v>34</v>
      </c>
      <c r="D55" s="15"/>
      <c r="E55" s="244">
        <v>35144</v>
      </c>
      <c r="F55" s="14">
        <v>95</v>
      </c>
      <c r="G55" s="14">
        <v>27</v>
      </c>
      <c r="H55" s="240">
        <v>23.75</v>
      </c>
      <c r="I55" s="298" t="s">
        <v>73</v>
      </c>
      <c r="J55" s="315"/>
      <c r="K55" s="298" t="s">
        <v>77</v>
      </c>
      <c r="L55" s="326"/>
      <c r="M55" s="298" t="s">
        <v>69</v>
      </c>
      <c r="N55" s="299"/>
      <c r="O55" s="242"/>
      <c r="P55" s="60" t="s">
        <v>33</v>
      </c>
      <c r="Q55" s="61" t="s">
        <v>34</v>
      </c>
      <c r="R55" s="62">
        <v>35144</v>
      </c>
      <c r="S55" s="63">
        <v>95</v>
      </c>
      <c r="T55" s="64">
        <v>46</v>
      </c>
      <c r="U55" s="65">
        <v>23.75</v>
      </c>
      <c r="V55" s="77" t="s">
        <v>95</v>
      </c>
      <c r="W55" s="78" t="s">
        <v>77</v>
      </c>
      <c r="X55" s="79" t="s">
        <v>97</v>
      </c>
    </row>
    <row r="56" spans="1:24" s="10" customFormat="1" ht="13.5" customHeight="1">
      <c r="A56" s="162">
        <v>39</v>
      </c>
      <c r="B56" s="245" t="s">
        <v>0</v>
      </c>
      <c r="C56" s="246" t="s">
        <v>51</v>
      </c>
      <c r="D56" s="247"/>
      <c r="E56" s="244">
        <v>35338</v>
      </c>
      <c r="F56" s="248">
        <v>17</v>
      </c>
      <c r="G56" s="249">
        <v>9</v>
      </c>
      <c r="H56" s="250">
        <v>4.25</v>
      </c>
      <c r="I56" s="292" t="s">
        <v>73</v>
      </c>
      <c r="J56" s="306"/>
      <c r="K56" s="292" t="s">
        <v>77</v>
      </c>
      <c r="L56" s="327"/>
      <c r="M56" s="292" t="s">
        <v>69</v>
      </c>
      <c r="N56" s="293"/>
      <c r="O56" s="242"/>
      <c r="P56" s="60" t="s">
        <v>0</v>
      </c>
      <c r="Q56" s="61" t="s">
        <v>51</v>
      </c>
      <c r="R56" s="62">
        <v>35338</v>
      </c>
      <c r="S56" s="63">
        <v>17</v>
      </c>
      <c r="T56" s="64">
        <v>9</v>
      </c>
      <c r="U56" s="65">
        <v>4.25</v>
      </c>
      <c r="V56" s="77" t="s">
        <v>95</v>
      </c>
      <c r="W56" s="78" t="s">
        <v>77</v>
      </c>
      <c r="X56" s="79" t="s">
        <v>97</v>
      </c>
    </row>
    <row r="57" spans="1:24" s="10" customFormat="1" ht="13.5" customHeight="1">
      <c r="A57" s="162">
        <v>40</v>
      </c>
      <c r="B57" s="245" t="s">
        <v>0</v>
      </c>
      <c r="C57" s="246" t="s">
        <v>35</v>
      </c>
      <c r="D57" s="247"/>
      <c r="E57" s="244">
        <v>35509</v>
      </c>
      <c r="F57" s="248">
        <v>95</v>
      </c>
      <c r="G57" s="249">
        <v>48</v>
      </c>
      <c r="H57" s="250">
        <v>23.75</v>
      </c>
      <c r="I57" s="292" t="s">
        <v>74</v>
      </c>
      <c r="J57" s="306"/>
      <c r="K57" s="292" t="s">
        <v>77</v>
      </c>
      <c r="L57" s="327"/>
      <c r="M57" s="292" t="s">
        <v>69</v>
      </c>
      <c r="N57" s="293"/>
      <c r="O57" s="242"/>
      <c r="P57" s="60" t="s">
        <v>0</v>
      </c>
      <c r="Q57" s="61" t="s">
        <v>35</v>
      </c>
      <c r="R57" s="62">
        <v>35509</v>
      </c>
      <c r="S57" s="63">
        <v>95</v>
      </c>
      <c r="T57" s="64">
        <v>66</v>
      </c>
      <c r="U57" s="65">
        <v>23.75</v>
      </c>
      <c r="V57" s="77" t="s">
        <v>74</v>
      </c>
      <c r="W57" s="78" t="s">
        <v>77</v>
      </c>
      <c r="X57" s="79" t="s">
        <v>97</v>
      </c>
    </row>
    <row r="58" spans="1:24" s="10" customFormat="1" ht="13.5" customHeight="1" thickBot="1">
      <c r="A58" s="169">
        <v>41</v>
      </c>
      <c r="B58" s="251" t="s">
        <v>0</v>
      </c>
      <c r="C58" s="252" t="s">
        <v>52</v>
      </c>
      <c r="D58" s="253"/>
      <c r="E58" s="254">
        <v>35874</v>
      </c>
      <c r="F58" s="255">
        <v>72</v>
      </c>
      <c r="G58" s="255">
        <v>23</v>
      </c>
      <c r="H58" s="256">
        <v>18</v>
      </c>
      <c r="I58" s="296" t="s">
        <v>73</v>
      </c>
      <c r="J58" s="321"/>
      <c r="K58" s="296" t="s">
        <v>77</v>
      </c>
      <c r="L58" s="330"/>
      <c r="M58" s="296" t="s">
        <v>69</v>
      </c>
      <c r="N58" s="297"/>
      <c r="O58" s="242"/>
      <c r="P58" s="68" t="s">
        <v>0</v>
      </c>
      <c r="Q58" s="69" t="s">
        <v>52</v>
      </c>
      <c r="R58" s="70">
        <v>35874</v>
      </c>
      <c r="S58" s="71">
        <v>72</v>
      </c>
      <c r="T58" s="72">
        <v>35</v>
      </c>
      <c r="U58" s="73">
        <v>18</v>
      </c>
      <c r="V58" s="80" t="s">
        <v>95</v>
      </c>
      <c r="W58" s="81" t="s">
        <v>77</v>
      </c>
      <c r="X58" s="82" t="s">
        <v>97</v>
      </c>
    </row>
    <row r="59" spans="1:15" s="10" customFormat="1" ht="13.5" customHeight="1" thickBot="1">
      <c r="A59" s="158"/>
      <c r="B59" s="195" t="s">
        <v>53</v>
      </c>
      <c r="C59" s="16">
        <v>4</v>
      </c>
      <c r="D59" s="15" t="s">
        <v>56</v>
      </c>
      <c r="E59" s="48"/>
      <c r="F59" s="14">
        <f>SUM(F55:F58)</f>
        <v>279</v>
      </c>
      <c r="G59" s="14">
        <f>SUM(G55:G58)</f>
        <v>107</v>
      </c>
      <c r="H59" s="166">
        <f>SUM(H55:H58)</f>
        <v>69.75</v>
      </c>
      <c r="I59" s="160"/>
      <c r="J59" s="161"/>
      <c r="K59" s="160"/>
      <c r="L59" s="167"/>
      <c r="M59" s="172"/>
      <c r="N59" s="173"/>
      <c r="O59" s="242"/>
    </row>
    <row r="60" spans="1:14" s="10" customFormat="1" ht="13.5" customHeight="1">
      <c r="A60" s="149"/>
      <c r="B60" s="196" t="s">
        <v>60</v>
      </c>
      <c r="C60" s="23">
        <f>C7+C15+C17+C23+C26+C29+C33+C35+C43+C48+C51+C54+C59</f>
        <v>41</v>
      </c>
      <c r="D60" s="24" t="s">
        <v>56</v>
      </c>
      <c r="E60" s="49"/>
      <c r="F60" s="261">
        <f>SUM(F7,F15,F17,F23,F26,F29,F33,F35,F43,F48,F51,F54,F59,)</f>
        <v>3012</v>
      </c>
      <c r="G60" s="261">
        <f>SUM(G7,G15,G17,G23,G26,G29,G33,G35,G43,G48,G51,G54,G59,)</f>
        <v>1397</v>
      </c>
      <c r="H60" s="191">
        <f>SUM(H7,H15,H17,H23,H26,H29,H33,H35,H43,H48,H51,H54,H59,)</f>
        <v>855.3000000000001</v>
      </c>
      <c r="I60" s="174" t="s">
        <v>75</v>
      </c>
      <c r="J60" s="184">
        <f>COUNTIF(I6:I58,"表流水")</f>
        <v>35</v>
      </c>
      <c r="K60" s="174" t="s">
        <v>80</v>
      </c>
      <c r="L60" s="175">
        <f>COUNTIF(K6:K58,"緩速ろ過")</f>
        <v>37</v>
      </c>
      <c r="M60" s="174" t="s">
        <v>71</v>
      </c>
      <c r="N60" s="176">
        <f>COUNTIF(M6:M58,"公営")</f>
        <v>39</v>
      </c>
    </row>
    <row r="61" spans="1:14" s="10" customFormat="1" ht="13.5" customHeight="1">
      <c r="A61" s="187"/>
      <c r="B61" s="197"/>
      <c r="C61" s="20"/>
      <c r="D61" s="21"/>
      <c r="E61" s="50"/>
      <c r="F61" s="22"/>
      <c r="G61" s="22"/>
      <c r="H61" s="192"/>
      <c r="I61" s="177" t="s">
        <v>76</v>
      </c>
      <c r="J61" s="185">
        <f>COUNTIF(I6:I58,"伏流水")</f>
        <v>6</v>
      </c>
      <c r="K61" s="177" t="s">
        <v>81</v>
      </c>
      <c r="L61" s="178">
        <f>COUNTIF(K6:K58,"急速ろ過")</f>
        <v>2</v>
      </c>
      <c r="M61" s="177" t="s">
        <v>72</v>
      </c>
      <c r="N61" s="179">
        <f>COUNTIF(M6:M58,"私営")</f>
        <v>2</v>
      </c>
    </row>
    <row r="62" spans="1:14" s="10" customFormat="1" ht="13.5" customHeight="1" thickBot="1">
      <c r="A62" s="188"/>
      <c r="B62" s="198"/>
      <c r="C62" s="27"/>
      <c r="D62" s="28"/>
      <c r="E62" s="51"/>
      <c r="F62" s="29"/>
      <c r="G62" s="29"/>
      <c r="H62" s="193"/>
      <c r="I62" s="180"/>
      <c r="J62" s="186"/>
      <c r="K62" s="180" t="s">
        <v>82</v>
      </c>
      <c r="L62" s="181">
        <f>COUNTIF(K6:K58,"膜ろ過")</f>
        <v>2</v>
      </c>
      <c r="M62" s="182"/>
      <c r="N62" s="183"/>
    </row>
    <row r="63" spans="2:14" ht="21" customHeight="1">
      <c r="B63" s="275"/>
      <c r="F63" s="33">
        <f>SUM(F15+F17+F23+F26+F29+F33+F43+F48+F51+F54+F59)</f>
        <v>2872</v>
      </c>
      <c r="G63" s="33">
        <f>SUM(G15+G17+G23+G26+G29+G33+G43+G48+G51+G54+G59)</f>
        <v>1342</v>
      </c>
      <c r="I63" s="32"/>
      <c r="J63" s="32"/>
      <c r="N63" s="36"/>
    </row>
    <row r="64" spans="6:14" ht="21" customHeight="1">
      <c r="F64" s="33">
        <f>SUM(F6+F34)</f>
        <v>140</v>
      </c>
      <c r="G64" s="33">
        <f>SUM(G6+G34)</f>
        <v>55</v>
      </c>
      <c r="N64" s="37"/>
    </row>
    <row r="65" ht="21" customHeight="1">
      <c r="N65" s="36"/>
    </row>
    <row r="66" ht="21" customHeight="1">
      <c r="N66" s="36"/>
    </row>
    <row r="67" ht="21" customHeight="1">
      <c r="N67" s="36"/>
    </row>
  </sheetData>
  <sheetProtection/>
  <mergeCells count="131">
    <mergeCell ref="I50:J50"/>
    <mergeCell ref="K50:L50"/>
    <mergeCell ref="I52:J52"/>
    <mergeCell ref="C18:D18"/>
    <mergeCell ref="K58:L58"/>
    <mergeCell ref="K20:L20"/>
    <mergeCell ref="K21:L21"/>
    <mergeCell ref="K53:L53"/>
    <mergeCell ref="K55:L55"/>
    <mergeCell ref="K56:L56"/>
    <mergeCell ref="K57:L57"/>
    <mergeCell ref="K52:L52"/>
    <mergeCell ref="K47:L47"/>
    <mergeCell ref="K41:L41"/>
    <mergeCell ref="K42:L42"/>
    <mergeCell ref="K44:L44"/>
    <mergeCell ref="K45:L45"/>
    <mergeCell ref="K46:L46"/>
    <mergeCell ref="K49:L49"/>
    <mergeCell ref="K37:L37"/>
    <mergeCell ref="K38:L38"/>
    <mergeCell ref="K39:L39"/>
    <mergeCell ref="K40:L40"/>
    <mergeCell ref="K34:L34"/>
    <mergeCell ref="K36:L36"/>
    <mergeCell ref="K25:L25"/>
    <mergeCell ref="K27:L27"/>
    <mergeCell ref="K28:L28"/>
    <mergeCell ref="K30:L30"/>
    <mergeCell ref="K31:L31"/>
    <mergeCell ref="K32:L32"/>
    <mergeCell ref="K13:L13"/>
    <mergeCell ref="K14:L14"/>
    <mergeCell ref="K18:L18"/>
    <mergeCell ref="K19:L19"/>
    <mergeCell ref="K24:L24"/>
    <mergeCell ref="K16:L16"/>
    <mergeCell ref="K22:L22"/>
    <mergeCell ref="I53:J53"/>
    <mergeCell ref="I55:J55"/>
    <mergeCell ref="I56:J56"/>
    <mergeCell ref="I58:J58"/>
    <mergeCell ref="I57:J57"/>
    <mergeCell ref="I44:J44"/>
    <mergeCell ref="I45:J45"/>
    <mergeCell ref="I46:J46"/>
    <mergeCell ref="I47:J47"/>
    <mergeCell ref="I49:J49"/>
    <mergeCell ref="I37:J37"/>
    <mergeCell ref="I38:J38"/>
    <mergeCell ref="I39:J39"/>
    <mergeCell ref="I40:J40"/>
    <mergeCell ref="I41:J41"/>
    <mergeCell ref="I42:J42"/>
    <mergeCell ref="I28:J28"/>
    <mergeCell ref="I30:J30"/>
    <mergeCell ref="I31:J31"/>
    <mergeCell ref="I32:J32"/>
    <mergeCell ref="I34:J34"/>
    <mergeCell ref="I36:J36"/>
    <mergeCell ref="I24:J24"/>
    <mergeCell ref="I25:J25"/>
    <mergeCell ref="I22:J22"/>
    <mergeCell ref="I27:J27"/>
    <mergeCell ref="I14:J14"/>
    <mergeCell ref="I16:J16"/>
    <mergeCell ref="I18:J18"/>
    <mergeCell ref="I19:J19"/>
    <mergeCell ref="I20:J20"/>
    <mergeCell ref="I21:J21"/>
    <mergeCell ref="C5:D5"/>
    <mergeCell ref="M5:N5"/>
    <mergeCell ref="M6:N6"/>
    <mergeCell ref="M8:N8"/>
    <mergeCell ref="I5:J5"/>
    <mergeCell ref="I6:J6"/>
    <mergeCell ref="I8:J8"/>
    <mergeCell ref="K5:L5"/>
    <mergeCell ref="K6:L6"/>
    <mergeCell ref="K8:L8"/>
    <mergeCell ref="I9:J9"/>
    <mergeCell ref="I10:J10"/>
    <mergeCell ref="M9:N9"/>
    <mergeCell ref="I11:J11"/>
    <mergeCell ref="I12:J12"/>
    <mergeCell ref="I13:J13"/>
    <mergeCell ref="K9:L9"/>
    <mergeCell ref="K10:L10"/>
    <mergeCell ref="K11:L11"/>
    <mergeCell ref="K12:L12"/>
    <mergeCell ref="M14:N14"/>
    <mergeCell ref="M16:N16"/>
    <mergeCell ref="M18:N18"/>
    <mergeCell ref="M19:N19"/>
    <mergeCell ref="M10:N10"/>
    <mergeCell ref="M11:N11"/>
    <mergeCell ref="M12:N12"/>
    <mergeCell ref="M13:N13"/>
    <mergeCell ref="M27:N27"/>
    <mergeCell ref="M28:N28"/>
    <mergeCell ref="M20:N20"/>
    <mergeCell ref="M21:N21"/>
    <mergeCell ref="M24:N24"/>
    <mergeCell ref="M25:N25"/>
    <mergeCell ref="M22:N22"/>
    <mergeCell ref="M44:N44"/>
    <mergeCell ref="M36:N36"/>
    <mergeCell ref="M37:N37"/>
    <mergeCell ref="M38:N38"/>
    <mergeCell ref="M39:N39"/>
    <mergeCell ref="M30:N30"/>
    <mergeCell ref="M31:N31"/>
    <mergeCell ref="M32:N32"/>
    <mergeCell ref="M34:N34"/>
    <mergeCell ref="M57:N57"/>
    <mergeCell ref="M58:N58"/>
    <mergeCell ref="M52:N52"/>
    <mergeCell ref="M53:N53"/>
    <mergeCell ref="M55:N55"/>
    <mergeCell ref="M49:N49"/>
    <mergeCell ref="M50:N50"/>
    <mergeCell ref="W3:W5"/>
    <mergeCell ref="X3:X5"/>
    <mergeCell ref="V3:V5"/>
    <mergeCell ref="M56:N56"/>
    <mergeCell ref="M45:N45"/>
    <mergeCell ref="M46:N46"/>
    <mergeCell ref="M47:N47"/>
    <mergeCell ref="M40:N40"/>
    <mergeCell ref="M41:N41"/>
    <mergeCell ref="M42:N42"/>
  </mergeCells>
  <printOptions/>
  <pageMargins left="0.7874015748031497" right="0.7874015748031497" top="0.7874015748031497" bottom="0.7874015748031497" header="0.3937007874015748" footer="0.3937007874015748"/>
  <pageSetup firstPageNumber="38" useFirstPageNumber="1" horizontalDpi="600" verticalDpi="600" orientation="portrait" paperSize="9" scale="75" r:id="rId4"/>
  <headerFooter alignWithMargins="0">
    <oddFooter>&amp;C&amp;"ＭＳ Ｐ明朝,標準"- &amp;P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SheetLayoutView="100" zoomScalePageLayoutView="0" workbookViewId="0" topLeftCell="A1">
      <selection activeCell="C35" sqref="C35"/>
    </sheetView>
  </sheetViews>
  <sheetFormatPr defaultColWidth="9.00390625" defaultRowHeight="13.5"/>
  <cols>
    <col min="1" max="1" width="5.625" style="126" customWidth="1"/>
    <col min="2" max="2" width="15.625" style="126" customWidth="1"/>
    <col min="3" max="11" width="8.625" style="126" customWidth="1"/>
    <col min="12" max="16384" width="9.00390625" style="126" customWidth="1"/>
  </cols>
  <sheetData>
    <row r="1" spans="1:12" s="122" customFormat="1" ht="14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8" s="4" customFormat="1" ht="36" customHeight="1">
      <c r="A2" s="2"/>
      <c r="B2" s="123" t="s">
        <v>121</v>
      </c>
      <c r="C2" s="124"/>
      <c r="D2" s="3"/>
      <c r="E2" s="3"/>
      <c r="F2" s="3"/>
      <c r="G2" s="3"/>
      <c r="H2" s="3"/>
      <c r="I2" s="3"/>
      <c r="J2" s="3"/>
      <c r="K2" s="3"/>
      <c r="L2" s="3"/>
      <c r="Q2" s="122"/>
      <c r="R2" s="122"/>
    </row>
    <row r="3" spans="1:20" s="4" customFormat="1" ht="19.5" customHeight="1">
      <c r="A3" s="125"/>
      <c r="B3" s="125"/>
      <c r="C3" s="125"/>
      <c r="R3" s="148"/>
      <c r="S3" s="2"/>
      <c r="T3" s="2"/>
    </row>
    <row r="4" spans="17:18" ht="19.5" customHeight="1" thickBot="1">
      <c r="Q4" s="125"/>
      <c r="R4" s="125"/>
    </row>
    <row r="5" spans="1:11" ht="24.75" customHeight="1">
      <c r="A5" s="127"/>
      <c r="B5" s="128"/>
      <c r="C5" s="334" t="s">
        <v>122</v>
      </c>
      <c r="D5" s="335"/>
      <c r="E5" s="336"/>
      <c r="F5" s="334" t="s">
        <v>122</v>
      </c>
      <c r="G5" s="335"/>
      <c r="H5" s="336"/>
      <c r="I5" s="334" t="s">
        <v>122</v>
      </c>
      <c r="J5" s="335"/>
      <c r="K5" s="336"/>
    </row>
    <row r="6" spans="1:11" ht="24.75" customHeight="1">
      <c r="A6" s="337" t="s">
        <v>123</v>
      </c>
      <c r="B6" s="338"/>
      <c r="C6" s="339" t="s">
        <v>124</v>
      </c>
      <c r="D6" s="340"/>
      <c r="E6" s="341"/>
      <c r="F6" s="339" t="s">
        <v>125</v>
      </c>
      <c r="G6" s="340"/>
      <c r="H6" s="341"/>
      <c r="I6" s="339" t="s">
        <v>126</v>
      </c>
      <c r="J6" s="340"/>
      <c r="K6" s="341"/>
    </row>
    <row r="7" spans="1:11" ht="24.75" customHeight="1" thickBot="1">
      <c r="A7" s="129"/>
      <c r="B7" s="130"/>
      <c r="C7" s="131" t="s">
        <v>127</v>
      </c>
      <c r="D7" s="132" t="s">
        <v>128</v>
      </c>
      <c r="E7" s="133" t="s">
        <v>129</v>
      </c>
      <c r="F7" s="131" t="s">
        <v>127</v>
      </c>
      <c r="G7" s="132" t="s">
        <v>128</v>
      </c>
      <c r="H7" s="133" t="s">
        <v>129</v>
      </c>
      <c r="I7" s="131" t="s">
        <v>127</v>
      </c>
      <c r="J7" s="132" t="s">
        <v>128</v>
      </c>
      <c r="K7" s="133" t="s">
        <v>129</v>
      </c>
    </row>
    <row r="8" spans="1:11" s="136" customFormat="1" ht="24.75" customHeight="1">
      <c r="A8" s="134" t="s">
        <v>140</v>
      </c>
      <c r="B8" s="135"/>
      <c r="C8" s="209">
        <v>259</v>
      </c>
      <c r="D8" s="229">
        <v>209</v>
      </c>
      <c r="E8" s="230">
        <f aca="true" t="shared" si="0" ref="E8:E13">D8/C8</f>
        <v>0.806949806949807</v>
      </c>
      <c r="F8" s="209">
        <v>235</v>
      </c>
      <c r="G8" s="231">
        <v>208</v>
      </c>
      <c r="H8" s="223">
        <f aca="true" t="shared" si="1" ref="H8:H13">G8/F8</f>
        <v>0.8851063829787233</v>
      </c>
      <c r="I8" s="209">
        <v>73</v>
      </c>
      <c r="J8" s="231">
        <v>85</v>
      </c>
      <c r="K8" s="225">
        <f aca="true" t="shared" si="2" ref="K8:K13">J8/I8</f>
        <v>1.1643835616438356</v>
      </c>
    </row>
    <row r="9" spans="1:11" ht="24.75" customHeight="1">
      <c r="A9" s="137" t="s">
        <v>130</v>
      </c>
      <c r="B9" s="138"/>
      <c r="C9" s="210">
        <v>198</v>
      </c>
      <c r="D9" s="232">
        <v>151</v>
      </c>
      <c r="E9" s="233">
        <f t="shared" si="0"/>
        <v>0.7626262626262627</v>
      </c>
      <c r="F9" s="210">
        <v>169</v>
      </c>
      <c r="G9" s="234">
        <v>201</v>
      </c>
      <c r="H9" s="225">
        <f t="shared" si="1"/>
        <v>1.1893491124260356</v>
      </c>
      <c r="I9" s="210">
        <v>45</v>
      </c>
      <c r="J9" s="234">
        <v>57</v>
      </c>
      <c r="K9" s="225">
        <f t="shared" si="2"/>
        <v>1.2666666666666666</v>
      </c>
    </row>
    <row r="10" spans="1:11" ht="24.75" customHeight="1">
      <c r="A10" s="137" t="s">
        <v>131</v>
      </c>
      <c r="B10" s="138"/>
      <c r="C10" s="210">
        <v>174</v>
      </c>
      <c r="D10" s="232">
        <v>67</v>
      </c>
      <c r="E10" s="225">
        <f t="shared" si="0"/>
        <v>0.3850574712643678</v>
      </c>
      <c r="F10" s="210">
        <v>132</v>
      </c>
      <c r="G10" s="234">
        <v>84</v>
      </c>
      <c r="H10" s="225">
        <f t="shared" si="1"/>
        <v>0.6363636363636364</v>
      </c>
      <c r="I10" s="210">
        <v>36</v>
      </c>
      <c r="J10" s="234">
        <f>'簡易専用水道検査数（印刷せず）'!E37</f>
        <v>29</v>
      </c>
      <c r="K10" s="225">
        <f t="shared" si="2"/>
        <v>0.8055555555555556</v>
      </c>
    </row>
    <row r="11" spans="1:11" ht="24.75" customHeight="1">
      <c r="A11" s="137" t="s">
        <v>132</v>
      </c>
      <c r="B11" s="138"/>
      <c r="C11" s="210">
        <v>225</v>
      </c>
      <c r="D11" s="232">
        <v>73</v>
      </c>
      <c r="E11" s="225">
        <f t="shared" si="0"/>
        <v>0.3244444444444444</v>
      </c>
      <c r="F11" s="210">
        <v>185</v>
      </c>
      <c r="G11" s="234">
        <v>94</v>
      </c>
      <c r="H11" s="225">
        <f t="shared" si="1"/>
        <v>0.5081081081081081</v>
      </c>
      <c r="I11" s="210">
        <v>61</v>
      </c>
      <c r="J11" s="234">
        <v>24</v>
      </c>
      <c r="K11" s="225">
        <f t="shared" si="2"/>
        <v>0.39344262295081966</v>
      </c>
    </row>
    <row r="12" spans="1:11" ht="24.75" customHeight="1" thickBot="1">
      <c r="A12" s="137" t="s">
        <v>133</v>
      </c>
      <c r="B12" s="138"/>
      <c r="C12" s="210">
        <v>21</v>
      </c>
      <c r="D12" s="232">
        <v>9</v>
      </c>
      <c r="E12" s="235">
        <f t="shared" si="0"/>
        <v>0.42857142857142855</v>
      </c>
      <c r="F12" s="210">
        <v>19</v>
      </c>
      <c r="G12" s="234">
        <v>16</v>
      </c>
      <c r="H12" s="225">
        <f t="shared" si="1"/>
        <v>0.8421052631578947</v>
      </c>
      <c r="I12" s="210">
        <v>4</v>
      </c>
      <c r="J12" s="234">
        <v>5</v>
      </c>
      <c r="K12" s="225">
        <f t="shared" si="2"/>
        <v>1.25</v>
      </c>
    </row>
    <row r="13" spans="1:11" ht="24.75" customHeight="1" thickBot="1">
      <c r="A13" s="349" t="s">
        <v>120</v>
      </c>
      <c r="B13" s="350"/>
      <c r="C13" s="211">
        <f>SUM(C8:C12)</f>
        <v>877</v>
      </c>
      <c r="D13" s="236">
        <f>SUM(D8:D12)</f>
        <v>509</v>
      </c>
      <c r="E13" s="228">
        <f t="shared" si="0"/>
        <v>0.580387685290764</v>
      </c>
      <c r="F13" s="211">
        <f>SUM(F8:F12)</f>
        <v>740</v>
      </c>
      <c r="G13" s="237">
        <f>SUM(G8:G12)</f>
        <v>603</v>
      </c>
      <c r="H13" s="228">
        <f t="shared" si="1"/>
        <v>0.8148648648648649</v>
      </c>
      <c r="I13" s="211">
        <f>SUM(I8:I12)</f>
        <v>219</v>
      </c>
      <c r="J13" s="237">
        <f>SUM(J8:J12)</f>
        <v>200</v>
      </c>
      <c r="K13" s="228">
        <f t="shared" si="2"/>
        <v>0.91324200913242</v>
      </c>
    </row>
    <row r="14" spans="1:11" ht="19.5" customHeight="1" thickBo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24.75" customHeight="1">
      <c r="A15" s="139"/>
      <c r="B15" s="140"/>
      <c r="C15" s="342" t="s">
        <v>122</v>
      </c>
      <c r="D15" s="343"/>
      <c r="E15" s="344"/>
      <c r="F15" s="342" t="s">
        <v>122</v>
      </c>
      <c r="G15" s="343"/>
      <c r="H15" s="344"/>
      <c r="I15" s="342" t="s">
        <v>122</v>
      </c>
      <c r="J15" s="343"/>
      <c r="K15" s="344"/>
    </row>
    <row r="16" spans="1:11" ht="24.75" customHeight="1">
      <c r="A16" s="345" t="s">
        <v>123</v>
      </c>
      <c r="B16" s="338"/>
      <c r="C16" s="346" t="s">
        <v>134</v>
      </c>
      <c r="D16" s="347"/>
      <c r="E16" s="348"/>
      <c r="F16" s="346" t="s">
        <v>135</v>
      </c>
      <c r="G16" s="347"/>
      <c r="H16" s="348"/>
      <c r="I16" s="346" t="s">
        <v>136</v>
      </c>
      <c r="J16" s="347"/>
      <c r="K16" s="348"/>
    </row>
    <row r="17" spans="1:11" ht="24.75" customHeight="1" thickBot="1">
      <c r="A17" s="141"/>
      <c r="B17" s="142"/>
      <c r="C17" s="143" t="s">
        <v>127</v>
      </c>
      <c r="D17" s="144" t="s">
        <v>128</v>
      </c>
      <c r="E17" s="145" t="s">
        <v>129</v>
      </c>
      <c r="F17" s="143" t="s">
        <v>127</v>
      </c>
      <c r="G17" s="144" t="s">
        <v>128</v>
      </c>
      <c r="H17" s="145" t="s">
        <v>129</v>
      </c>
      <c r="I17" s="143" t="s">
        <v>127</v>
      </c>
      <c r="J17" s="144" t="s">
        <v>128</v>
      </c>
      <c r="K17" s="145" t="s">
        <v>129</v>
      </c>
    </row>
    <row r="18" spans="1:11" ht="24.75" customHeight="1">
      <c r="A18" s="134" t="s">
        <v>140</v>
      </c>
      <c r="B18" s="135"/>
      <c r="C18" s="209">
        <v>28</v>
      </c>
      <c r="D18" s="231">
        <v>33</v>
      </c>
      <c r="E18" s="238">
        <f aca="true" t="shared" si="3" ref="E18:E23">D18/C18</f>
        <v>1.1785714285714286</v>
      </c>
      <c r="F18" s="209">
        <v>21</v>
      </c>
      <c r="G18" s="231">
        <v>23</v>
      </c>
      <c r="H18" s="223">
        <f aca="true" t="shared" si="4" ref="H18:H23">G18/F18</f>
        <v>1.0952380952380953</v>
      </c>
      <c r="I18" s="209">
        <v>29</v>
      </c>
      <c r="J18" s="231">
        <v>27</v>
      </c>
      <c r="K18" s="225">
        <f aca="true" t="shared" si="5" ref="K18:K23">J18/I18</f>
        <v>0.9310344827586207</v>
      </c>
    </row>
    <row r="19" spans="1:11" ht="24.75" customHeight="1">
      <c r="A19" s="146" t="s">
        <v>130</v>
      </c>
      <c r="B19" s="147"/>
      <c r="C19" s="210">
        <v>22</v>
      </c>
      <c r="D19" s="234">
        <v>22</v>
      </c>
      <c r="E19" s="238">
        <f t="shared" si="3"/>
        <v>1</v>
      </c>
      <c r="F19" s="210">
        <v>5</v>
      </c>
      <c r="G19" s="234">
        <v>14</v>
      </c>
      <c r="H19" s="225">
        <f t="shared" si="4"/>
        <v>2.8</v>
      </c>
      <c r="I19" s="210">
        <v>13</v>
      </c>
      <c r="J19" s="234">
        <v>18</v>
      </c>
      <c r="K19" s="225">
        <f t="shared" si="5"/>
        <v>1.3846153846153846</v>
      </c>
    </row>
    <row r="20" spans="1:11" ht="24.75" customHeight="1">
      <c r="A20" s="146" t="s">
        <v>131</v>
      </c>
      <c r="B20" s="147"/>
      <c r="C20" s="210">
        <v>14</v>
      </c>
      <c r="D20" s="234">
        <v>11</v>
      </c>
      <c r="E20" s="238">
        <f t="shared" si="3"/>
        <v>0.7857142857142857</v>
      </c>
      <c r="F20" s="210">
        <v>6</v>
      </c>
      <c r="G20" s="234">
        <v>7</v>
      </c>
      <c r="H20" s="225">
        <f t="shared" si="4"/>
        <v>1.1666666666666667</v>
      </c>
      <c r="I20" s="210">
        <v>12</v>
      </c>
      <c r="J20" s="234">
        <v>6</v>
      </c>
      <c r="K20" s="225">
        <f t="shared" si="5"/>
        <v>0.5</v>
      </c>
    </row>
    <row r="21" spans="1:11" ht="24.75" customHeight="1">
      <c r="A21" s="146" t="s">
        <v>132</v>
      </c>
      <c r="B21" s="147"/>
      <c r="C21" s="210">
        <v>33</v>
      </c>
      <c r="D21" s="234">
        <v>18</v>
      </c>
      <c r="E21" s="238">
        <f t="shared" si="3"/>
        <v>0.5454545454545454</v>
      </c>
      <c r="F21" s="210">
        <v>20</v>
      </c>
      <c r="G21" s="234">
        <v>10</v>
      </c>
      <c r="H21" s="225">
        <f t="shared" si="4"/>
        <v>0.5</v>
      </c>
      <c r="I21" s="210">
        <v>20</v>
      </c>
      <c r="J21" s="234">
        <v>12</v>
      </c>
      <c r="K21" s="225">
        <f t="shared" si="5"/>
        <v>0.6</v>
      </c>
    </row>
    <row r="22" spans="1:11" ht="24.75" customHeight="1" thickBot="1">
      <c r="A22" s="146" t="s">
        <v>133</v>
      </c>
      <c r="B22" s="147"/>
      <c r="C22" s="210">
        <v>2</v>
      </c>
      <c r="D22" s="234">
        <v>3</v>
      </c>
      <c r="E22" s="225">
        <f t="shared" si="3"/>
        <v>1.5</v>
      </c>
      <c r="F22" s="210">
        <v>0</v>
      </c>
      <c r="G22" s="234">
        <v>0</v>
      </c>
      <c r="H22" s="225">
        <v>0</v>
      </c>
      <c r="I22" s="210">
        <v>1</v>
      </c>
      <c r="J22" s="234">
        <f>'簡易専用水道検査数（印刷せず）'!G70</f>
        <v>1</v>
      </c>
      <c r="K22" s="225">
        <f t="shared" si="5"/>
        <v>1</v>
      </c>
    </row>
    <row r="23" spans="1:11" ht="24.75" customHeight="1" thickBot="1">
      <c r="A23" s="349" t="s">
        <v>120</v>
      </c>
      <c r="B23" s="350"/>
      <c r="C23" s="211">
        <f>SUM(C18:C22)</f>
        <v>99</v>
      </c>
      <c r="D23" s="237">
        <f>SUM(D18:D22)</f>
        <v>87</v>
      </c>
      <c r="E23" s="228">
        <f t="shared" si="3"/>
        <v>0.8787878787878788</v>
      </c>
      <c r="F23" s="211">
        <f>SUM(F18:F22)</f>
        <v>52</v>
      </c>
      <c r="G23" s="237">
        <f>SUM(G18:G22)</f>
        <v>54</v>
      </c>
      <c r="H23" s="228">
        <f t="shared" si="4"/>
        <v>1.0384615384615385</v>
      </c>
      <c r="I23" s="211">
        <f>SUM(I18:I22)</f>
        <v>75</v>
      </c>
      <c r="J23" s="237">
        <f>SUM(J18:J22)</f>
        <v>64</v>
      </c>
      <c r="K23" s="228">
        <f t="shared" si="5"/>
        <v>0.8533333333333334</v>
      </c>
    </row>
    <row r="24" spans="3:11" ht="19.5" customHeight="1" thickBot="1"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24.75" customHeight="1">
      <c r="A25" s="127"/>
      <c r="B25" s="128"/>
      <c r="C25" s="342" t="s">
        <v>139</v>
      </c>
      <c r="D25" s="343"/>
      <c r="E25" s="344"/>
      <c r="F25" s="136"/>
      <c r="G25" s="136"/>
      <c r="H25" s="136"/>
      <c r="I25" s="136"/>
      <c r="J25" s="136"/>
      <c r="K25" s="136"/>
    </row>
    <row r="26" spans="1:11" ht="24.75" customHeight="1">
      <c r="A26" s="337" t="s">
        <v>123</v>
      </c>
      <c r="B26" s="338"/>
      <c r="C26" s="346"/>
      <c r="D26" s="347"/>
      <c r="E26" s="348"/>
      <c r="F26" s="136"/>
      <c r="G26" s="136"/>
      <c r="H26" s="136"/>
      <c r="I26" s="136"/>
      <c r="J26" s="136"/>
      <c r="K26" s="136"/>
    </row>
    <row r="27" spans="1:11" ht="24.75" customHeight="1" thickBot="1">
      <c r="A27" s="129"/>
      <c r="B27" s="130"/>
      <c r="C27" s="143" t="s">
        <v>127</v>
      </c>
      <c r="D27" s="144" t="s">
        <v>128</v>
      </c>
      <c r="E27" s="145" t="s">
        <v>129</v>
      </c>
      <c r="F27" s="136"/>
      <c r="G27" s="136"/>
      <c r="H27" s="136"/>
      <c r="I27" s="136"/>
      <c r="J27" s="136"/>
      <c r="K27" s="136"/>
    </row>
    <row r="28" spans="1:11" ht="24.75" customHeight="1">
      <c r="A28" s="134" t="s">
        <v>140</v>
      </c>
      <c r="B28" s="135"/>
      <c r="C28" s="212">
        <f aca="true" t="shared" si="6" ref="C28:D32">C8+F8+I8+C18+F18+I18</f>
        <v>645</v>
      </c>
      <c r="D28" s="222">
        <f>D8+G8+J8+D18+G18+J18+1</f>
        <v>586</v>
      </c>
      <c r="E28" s="223">
        <f aca="true" t="shared" si="7" ref="E28:E33">D28/C28</f>
        <v>0.9085271317829458</v>
      </c>
      <c r="F28" s="136"/>
      <c r="G28" s="136"/>
      <c r="H28" s="136"/>
      <c r="I28" s="136"/>
      <c r="J28" s="136"/>
      <c r="K28" s="136"/>
    </row>
    <row r="29" spans="1:11" ht="24.75" customHeight="1">
      <c r="A29" s="146" t="s">
        <v>130</v>
      </c>
      <c r="B29" s="147"/>
      <c r="C29" s="213">
        <f>C9+F9+I9+C19+F19+I19+169</f>
        <v>621</v>
      </c>
      <c r="D29" s="224">
        <f t="shared" si="6"/>
        <v>463</v>
      </c>
      <c r="E29" s="225">
        <f t="shared" si="7"/>
        <v>0.7455716586151369</v>
      </c>
      <c r="F29" s="136"/>
      <c r="G29" s="136"/>
      <c r="H29" s="136"/>
      <c r="I29" s="136"/>
      <c r="J29" s="136"/>
      <c r="K29" s="136"/>
    </row>
    <row r="30" spans="1:11" ht="24.75" customHeight="1">
      <c r="A30" s="146" t="s">
        <v>131</v>
      </c>
      <c r="B30" s="147"/>
      <c r="C30" s="213">
        <f>C10+F10+I10+C20+F20+I20+48</f>
        <v>422</v>
      </c>
      <c r="D30" s="224">
        <f t="shared" si="6"/>
        <v>204</v>
      </c>
      <c r="E30" s="225">
        <f t="shared" si="7"/>
        <v>0.4834123222748815</v>
      </c>
      <c r="F30" s="136"/>
      <c r="G30" s="136"/>
      <c r="H30" s="136"/>
      <c r="I30" s="136"/>
      <c r="J30" s="136"/>
      <c r="K30" s="136"/>
    </row>
    <row r="31" spans="1:11" ht="24.75" customHeight="1">
      <c r="A31" s="146" t="s">
        <v>132</v>
      </c>
      <c r="B31" s="147"/>
      <c r="C31" s="213">
        <f t="shared" si="6"/>
        <v>544</v>
      </c>
      <c r="D31" s="224">
        <f t="shared" si="6"/>
        <v>231</v>
      </c>
      <c r="E31" s="225">
        <f t="shared" si="7"/>
        <v>0.42463235294117646</v>
      </c>
      <c r="F31" s="136"/>
      <c r="G31" s="136"/>
      <c r="H31" s="136"/>
      <c r="I31" s="136"/>
      <c r="J31" s="136"/>
      <c r="K31" s="136"/>
    </row>
    <row r="32" spans="1:11" ht="24.75" customHeight="1" thickBot="1">
      <c r="A32" s="146" t="s">
        <v>133</v>
      </c>
      <c r="B32" s="147"/>
      <c r="C32" s="214">
        <f t="shared" si="6"/>
        <v>47</v>
      </c>
      <c r="D32" s="226">
        <f t="shared" si="6"/>
        <v>34</v>
      </c>
      <c r="E32" s="225">
        <f t="shared" si="7"/>
        <v>0.723404255319149</v>
      </c>
      <c r="F32" s="136"/>
      <c r="G32" s="136"/>
      <c r="H32" s="136"/>
      <c r="I32" s="136"/>
      <c r="J32" s="136"/>
      <c r="K32" s="136"/>
    </row>
    <row r="33" spans="1:11" ht="24.75" customHeight="1" thickBot="1">
      <c r="A33" s="349" t="s">
        <v>120</v>
      </c>
      <c r="B33" s="350"/>
      <c r="C33" s="215">
        <f>SUM(C28:C32)</f>
        <v>2279</v>
      </c>
      <c r="D33" s="227">
        <f>SUM(D28:D32)</f>
        <v>1518</v>
      </c>
      <c r="E33" s="228">
        <f t="shared" si="7"/>
        <v>0.6660816147433085</v>
      </c>
      <c r="F33" s="136"/>
      <c r="G33" s="136"/>
      <c r="H33" s="136"/>
      <c r="I33" s="136"/>
      <c r="J33" s="136"/>
      <c r="K33" s="136"/>
    </row>
    <row r="34" spans="3:11" ht="13.5">
      <c r="C34" s="136"/>
      <c r="D34" s="136"/>
      <c r="E34" s="136"/>
      <c r="F34" s="136"/>
      <c r="G34" s="136"/>
      <c r="H34" s="136"/>
      <c r="I34" s="136"/>
      <c r="J34" s="136"/>
      <c r="K34" s="136"/>
    </row>
    <row r="35" spans="3:11" ht="13.5">
      <c r="C35" s="136" t="s">
        <v>147</v>
      </c>
      <c r="D35" s="136"/>
      <c r="E35" s="136"/>
      <c r="F35" s="136"/>
      <c r="G35" s="136"/>
      <c r="H35" s="136"/>
      <c r="I35" s="136"/>
      <c r="J35" s="136"/>
      <c r="K35" s="136"/>
    </row>
    <row r="36" spans="4:11" ht="13.5">
      <c r="D36" s="136"/>
      <c r="E36" s="136"/>
      <c r="F36" s="136"/>
      <c r="G36" s="136"/>
      <c r="H36" s="136"/>
      <c r="I36" s="136"/>
      <c r="J36" s="136"/>
      <c r="K36" s="136"/>
    </row>
    <row r="37" spans="3:11" ht="13.5">
      <c r="C37" s="136"/>
      <c r="D37" s="136"/>
      <c r="E37" s="136"/>
      <c r="F37" s="136"/>
      <c r="G37" s="136"/>
      <c r="H37" s="136"/>
      <c r="I37" s="136"/>
      <c r="J37" s="136"/>
      <c r="K37" s="136"/>
    </row>
    <row r="38" spans="3:11" ht="13.5">
      <c r="C38" s="136"/>
      <c r="D38" s="136"/>
      <c r="E38" s="136"/>
      <c r="F38" s="136"/>
      <c r="G38" s="136"/>
      <c r="H38" s="136"/>
      <c r="I38" s="136"/>
      <c r="J38" s="136"/>
      <c r="K38" s="136"/>
    </row>
    <row r="39" spans="3:11" ht="13.5">
      <c r="C39" s="136"/>
      <c r="D39" s="136"/>
      <c r="E39" s="136"/>
      <c r="F39" s="136"/>
      <c r="G39" s="136"/>
      <c r="H39" s="136"/>
      <c r="I39" s="136"/>
      <c r="J39" s="136"/>
      <c r="K39" s="136"/>
    </row>
  </sheetData>
  <sheetProtection/>
  <mergeCells count="19">
    <mergeCell ref="A23:B23"/>
    <mergeCell ref="C25:E26"/>
    <mergeCell ref="A26:B26"/>
    <mergeCell ref="A33:B33"/>
    <mergeCell ref="A13:B13"/>
    <mergeCell ref="C15:E15"/>
    <mergeCell ref="F15:H15"/>
    <mergeCell ref="I15:K15"/>
    <mergeCell ref="A16:B16"/>
    <mergeCell ref="C16:E16"/>
    <mergeCell ref="F16:H16"/>
    <mergeCell ref="I16:K16"/>
    <mergeCell ref="C5:E5"/>
    <mergeCell ref="F5:H5"/>
    <mergeCell ref="I5:K5"/>
    <mergeCell ref="A6:B6"/>
    <mergeCell ref="C6:E6"/>
    <mergeCell ref="F6:H6"/>
    <mergeCell ref="I6:K6"/>
  </mergeCells>
  <printOptions/>
  <pageMargins left="0.7874015748031497" right="0.7874015748031497" top="0.7874015748031497" bottom="0.7874015748031497" header="0.3937007874015748" footer="0.3937007874015748"/>
  <pageSetup firstPageNumber="38" useFirstPageNumber="1" horizontalDpi="600" verticalDpi="600" orientation="portrait" paperSize="9" scale="81" r:id="rId2"/>
  <headerFooter alignWithMargins="0">
    <oddFooter>&amp;C&amp;"ＭＳ Ｐ明朝,標準"-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1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2" sqref="C102"/>
    </sheetView>
  </sheetViews>
  <sheetFormatPr defaultColWidth="9.00390625" defaultRowHeight="13.5"/>
  <cols>
    <col min="1" max="1" width="9.00390625" style="53" customWidth="1"/>
    <col min="2" max="2" width="17.875" style="53" customWidth="1"/>
    <col min="3" max="6" width="9.00390625" style="53" customWidth="1"/>
    <col min="7" max="7" width="11.625" style="53" customWidth="1"/>
    <col min="8" max="16384" width="9.00390625" style="53" customWidth="1"/>
  </cols>
  <sheetData>
    <row r="2" spans="1:8" ht="17.25">
      <c r="A2" s="83" t="s">
        <v>102</v>
      </c>
      <c r="B2" s="84"/>
      <c r="C2" s="85"/>
      <c r="D2" s="85"/>
      <c r="E2" s="85"/>
      <c r="F2" s="85"/>
      <c r="G2" s="85"/>
      <c r="H2" s="85"/>
    </row>
    <row r="3" spans="1:8" ht="18" thickBot="1">
      <c r="A3" s="83"/>
      <c r="B3" s="84"/>
      <c r="C3" s="85"/>
      <c r="D3" s="85"/>
      <c r="E3" s="85"/>
      <c r="F3" s="85"/>
      <c r="G3" s="85"/>
      <c r="H3" s="85"/>
    </row>
    <row r="4" spans="1:8" ht="30" customHeight="1" thickBot="1">
      <c r="A4" s="86" t="s">
        <v>103</v>
      </c>
      <c r="B4" s="87" t="s">
        <v>104</v>
      </c>
      <c r="C4" s="88" t="s">
        <v>145</v>
      </c>
      <c r="D4" s="89" t="s">
        <v>105</v>
      </c>
      <c r="E4" s="90" t="s">
        <v>106</v>
      </c>
      <c r="F4" s="90" t="s">
        <v>107</v>
      </c>
      <c r="G4" s="221" t="s">
        <v>146</v>
      </c>
      <c r="H4" s="91" t="s">
        <v>53</v>
      </c>
    </row>
    <row r="5" spans="1:8" ht="30" customHeight="1">
      <c r="A5" s="351" t="s">
        <v>108</v>
      </c>
      <c r="B5" s="92" t="s">
        <v>109</v>
      </c>
      <c r="C5" s="93">
        <v>187</v>
      </c>
      <c r="D5" s="205">
        <v>8</v>
      </c>
      <c r="E5" s="206">
        <v>6</v>
      </c>
      <c r="F5" s="206">
        <v>7</v>
      </c>
      <c r="G5" s="216">
        <v>4</v>
      </c>
      <c r="H5" s="94">
        <f aca="true" t="shared" si="0" ref="H5:H36">SUM(C5:G5)</f>
        <v>212</v>
      </c>
    </row>
    <row r="6" spans="1:8" ht="30" customHeight="1">
      <c r="A6" s="354"/>
      <c r="B6" s="95" t="s">
        <v>110</v>
      </c>
      <c r="C6" s="96">
        <v>16</v>
      </c>
      <c r="D6" s="97">
        <v>11</v>
      </c>
      <c r="E6" s="98">
        <v>10</v>
      </c>
      <c r="F6" s="98">
        <v>10</v>
      </c>
      <c r="G6" s="99">
        <v>2</v>
      </c>
      <c r="H6" s="94">
        <f t="shared" si="0"/>
        <v>49</v>
      </c>
    </row>
    <row r="7" spans="1:8" ht="30" customHeight="1">
      <c r="A7" s="354"/>
      <c r="B7" s="100" t="s">
        <v>111</v>
      </c>
      <c r="C7" s="101">
        <v>3</v>
      </c>
      <c r="D7" s="97">
        <v>3</v>
      </c>
      <c r="E7" s="98">
        <v>1</v>
      </c>
      <c r="F7" s="98">
        <v>2</v>
      </c>
      <c r="G7" s="99">
        <v>0</v>
      </c>
      <c r="H7" s="94">
        <f t="shared" si="0"/>
        <v>9</v>
      </c>
    </row>
    <row r="8" spans="1:8" ht="30" customHeight="1">
      <c r="A8" s="354"/>
      <c r="B8" s="203" t="s">
        <v>112</v>
      </c>
      <c r="C8" s="101">
        <v>28</v>
      </c>
      <c r="D8" s="97">
        <v>78</v>
      </c>
      <c r="E8" s="98">
        <v>12</v>
      </c>
      <c r="F8" s="98">
        <v>9</v>
      </c>
      <c r="G8" s="99">
        <v>0</v>
      </c>
      <c r="H8" s="94">
        <f t="shared" si="0"/>
        <v>127</v>
      </c>
    </row>
    <row r="9" spans="1:8" ht="30" customHeight="1">
      <c r="A9" s="354"/>
      <c r="B9" s="103" t="s">
        <v>113</v>
      </c>
      <c r="C9" s="101">
        <v>106</v>
      </c>
      <c r="D9" s="97">
        <v>48</v>
      </c>
      <c r="E9" s="98">
        <v>64</v>
      </c>
      <c r="F9" s="98">
        <v>50</v>
      </c>
      <c r="G9" s="99">
        <v>12</v>
      </c>
      <c r="H9" s="94">
        <f t="shared" si="0"/>
        <v>280</v>
      </c>
    </row>
    <row r="10" spans="1:8" ht="30" customHeight="1">
      <c r="A10" s="354"/>
      <c r="B10" s="102" t="s">
        <v>114</v>
      </c>
      <c r="C10" s="96">
        <v>8</v>
      </c>
      <c r="D10" s="97">
        <v>3</v>
      </c>
      <c r="E10" s="98">
        <v>1</v>
      </c>
      <c r="F10" s="98">
        <v>1</v>
      </c>
      <c r="G10" s="99">
        <v>0</v>
      </c>
      <c r="H10" s="94">
        <f t="shared" si="0"/>
        <v>13</v>
      </c>
    </row>
    <row r="11" spans="1:8" ht="30" customHeight="1">
      <c r="A11" s="354"/>
      <c r="B11" s="102" t="s">
        <v>141</v>
      </c>
      <c r="C11" s="96">
        <v>0</v>
      </c>
      <c r="D11" s="97">
        <v>0</v>
      </c>
      <c r="E11" s="98">
        <v>0</v>
      </c>
      <c r="F11" s="98">
        <v>0</v>
      </c>
      <c r="G11" s="99">
        <v>0</v>
      </c>
      <c r="H11" s="94">
        <f t="shared" si="0"/>
        <v>0</v>
      </c>
    </row>
    <row r="12" spans="1:8" ht="30" customHeight="1">
      <c r="A12" s="354"/>
      <c r="B12" s="102" t="s">
        <v>142</v>
      </c>
      <c r="C12" s="96">
        <v>0</v>
      </c>
      <c r="D12" s="97">
        <v>1</v>
      </c>
      <c r="E12" s="98">
        <v>0</v>
      </c>
      <c r="F12" s="98">
        <v>1</v>
      </c>
      <c r="G12" s="99">
        <v>0</v>
      </c>
      <c r="H12" s="94">
        <f t="shared" si="0"/>
        <v>2</v>
      </c>
    </row>
    <row r="13" spans="1:8" ht="30" customHeight="1">
      <c r="A13" s="354"/>
      <c r="B13" s="102" t="s">
        <v>143</v>
      </c>
      <c r="C13" s="96">
        <v>0</v>
      </c>
      <c r="D13" s="97">
        <v>0</v>
      </c>
      <c r="E13" s="98">
        <v>0</v>
      </c>
      <c r="F13" s="98">
        <v>0</v>
      </c>
      <c r="G13" s="99">
        <v>0</v>
      </c>
      <c r="H13" s="94">
        <f t="shared" si="0"/>
        <v>0</v>
      </c>
    </row>
    <row r="14" spans="1:8" ht="30" customHeight="1" thickBot="1">
      <c r="A14" s="354"/>
      <c r="B14" s="199" t="s">
        <v>144</v>
      </c>
      <c r="C14" s="200">
        <v>0</v>
      </c>
      <c r="D14" s="201">
        <v>3</v>
      </c>
      <c r="E14" s="202">
        <v>1</v>
      </c>
      <c r="F14" s="202">
        <v>1</v>
      </c>
      <c r="G14" s="217">
        <v>0</v>
      </c>
      <c r="H14" s="94">
        <f t="shared" si="0"/>
        <v>5</v>
      </c>
    </row>
    <row r="15" spans="1:8" ht="30" customHeight="1" thickBot="1" thickTop="1">
      <c r="A15" s="353"/>
      <c r="B15" s="107" t="s">
        <v>53</v>
      </c>
      <c r="C15" s="108">
        <f>SUM(C5:C10)</f>
        <v>348</v>
      </c>
      <c r="D15" s="109">
        <f>SUM(D5:D10)</f>
        <v>151</v>
      </c>
      <c r="E15" s="109">
        <f>SUM(E5:E10)</f>
        <v>94</v>
      </c>
      <c r="F15" s="109">
        <f>SUM(F5:F10)</f>
        <v>79</v>
      </c>
      <c r="G15" s="218">
        <f>SUM(G5:G10)</f>
        <v>18</v>
      </c>
      <c r="H15" s="110">
        <f t="shared" si="0"/>
        <v>690</v>
      </c>
    </row>
    <row r="16" spans="1:8" ht="30" customHeight="1">
      <c r="A16" s="351" t="s">
        <v>115</v>
      </c>
      <c r="B16" s="92" t="s">
        <v>109</v>
      </c>
      <c r="C16" s="111">
        <v>208</v>
      </c>
      <c r="D16" s="205">
        <v>8</v>
      </c>
      <c r="E16" s="206">
        <v>11</v>
      </c>
      <c r="F16" s="206">
        <v>7</v>
      </c>
      <c r="G16" s="216">
        <v>3</v>
      </c>
      <c r="H16" s="207">
        <f t="shared" si="0"/>
        <v>237</v>
      </c>
    </row>
    <row r="17" spans="1:8" ht="30" customHeight="1">
      <c r="A17" s="352"/>
      <c r="B17" s="95" t="s">
        <v>110</v>
      </c>
      <c r="C17" s="96">
        <v>10</v>
      </c>
      <c r="D17" s="97">
        <v>15</v>
      </c>
      <c r="E17" s="98">
        <v>18</v>
      </c>
      <c r="F17" s="98">
        <v>8</v>
      </c>
      <c r="G17" s="99">
        <v>1</v>
      </c>
      <c r="H17" s="207">
        <f t="shared" si="0"/>
        <v>52</v>
      </c>
    </row>
    <row r="18" spans="1:8" ht="30" customHeight="1">
      <c r="A18" s="352"/>
      <c r="B18" s="100" t="s">
        <v>111</v>
      </c>
      <c r="C18" s="96">
        <v>0</v>
      </c>
      <c r="D18" s="97">
        <v>3</v>
      </c>
      <c r="E18" s="98">
        <v>0</v>
      </c>
      <c r="F18" s="98">
        <v>2</v>
      </c>
      <c r="G18" s="99">
        <v>0</v>
      </c>
      <c r="H18" s="207">
        <f t="shared" si="0"/>
        <v>5</v>
      </c>
    </row>
    <row r="19" spans="1:8" ht="30" customHeight="1">
      <c r="A19" s="352"/>
      <c r="B19" s="102" t="s">
        <v>112</v>
      </c>
      <c r="C19" s="96">
        <v>34</v>
      </c>
      <c r="D19" s="97">
        <v>84</v>
      </c>
      <c r="E19" s="98">
        <v>16</v>
      </c>
      <c r="F19" s="98">
        <v>16</v>
      </c>
      <c r="G19" s="99">
        <v>0</v>
      </c>
      <c r="H19" s="207">
        <f t="shared" si="0"/>
        <v>150</v>
      </c>
    </row>
    <row r="20" spans="1:8" ht="30" customHeight="1">
      <c r="A20" s="352"/>
      <c r="B20" s="103" t="s">
        <v>113</v>
      </c>
      <c r="C20" s="104">
        <v>133</v>
      </c>
      <c r="D20" s="105">
        <v>74</v>
      </c>
      <c r="E20" s="106">
        <v>60</v>
      </c>
      <c r="F20" s="106">
        <v>62</v>
      </c>
      <c r="G20" s="99">
        <v>16</v>
      </c>
      <c r="H20" s="207">
        <f t="shared" si="0"/>
        <v>345</v>
      </c>
    </row>
    <row r="21" spans="1:8" ht="30" customHeight="1">
      <c r="A21" s="352"/>
      <c r="B21" s="103" t="s">
        <v>114</v>
      </c>
      <c r="C21" s="96">
        <v>3</v>
      </c>
      <c r="D21" s="97">
        <v>4</v>
      </c>
      <c r="E21" s="98">
        <v>5</v>
      </c>
      <c r="F21" s="98">
        <v>5</v>
      </c>
      <c r="G21" s="99">
        <v>0</v>
      </c>
      <c r="H21" s="207">
        <f t="shared" si="0"/>
        <v>17</v>
      </c>
    </row>
    <row r="22" spans="1:8" ht="30" customHeight="1">
      <c r="A22" s="352"/>
      <c r="B22" s="102" t="s">
        <v>141</v>
      </c>
      <c r="C22" s="96">
        <v>0</v>
      </c>
      <c r="D22" s="97">
        <v>0</v>
      </c>
      <c r="E22" s="98">
        <v>0</v>
      </c>
      <c r="F22" s="98">
        <v>0</v>
      </c>
      <c r="G22" s="99">
        <v>0</v>
      </c>
      <c r="H22" s="207">
        <f t="shared" si="0"/>
        <v>0</v>
      </c>
    </row>
    <row r="23" spans="1:8" ht="30" customHeight="1">
      <c r="A23" s="352"/>
      <c r="B23" s="102" t="s">
        <v>142</v>
      </c>
      <c r="C23" s="96">
        <v>0</v>
      </c>
      <c r="D23" s="97">
        <v>4</v>
      </c>
      <c r="E23" s="98">
        <v>0</v>
      </c>
      <c r="F23" s="98">
        <v>0</v>
      </c>
      <c r="G23" s="99">
        <v>0</v>
      </c>
      <c r="H23" s="207">
        <f t="shared" si="0"/>
        <v>4</v>
      </c>
    </row>
    <row r="24" spans="1:8" ht="30" customHeight="1">
      <c r="A24" s="352"/>
      <c r="B24" s="102" t="s">
        <v>143</v>
      </c>
      <c r="C24" s="96">
        <v>0</v>
      </c>
      <c r="D24" s="97">
        <v>0</v>
      </c>
      <c r="E24" s="98">
        <v>0</v>
      </c>
      <c r="F24" s="98">
        <v>0</v>
      </c>
      <c r="G24" s="99">
        <v>0</v>
      </c>
      <c r="H24" s="207">
        <f t="shared" si="0"/>
        <v>0</v>
      </c>
    </row>
    <row r="25" spans="1:8" ht="30" customHeight="1" thickBot="1">
      <c r="A25" s="352"/>
      <c r="B25" s="199" t="s">
        <v>144</v>
      </c>
      <c r="C25" s="200">
        <v>0</v>
      </c>
      <c r="D25" s="201">
        <v>21</v>
      </c>
      <c r="E25" s="202">
        <v>1</v>
      </c>
      <c r="F25" s="202">
        <v>0</v>
      </c>
      <c r="G25" s="217">
        <v>0</v>
      </c>
      <c r="H25" s="207">
        <f t="shared" si="0"/>
        <v>22</v>
      </c>
    </row>
    <row r="26" spans="1:8" ht="30" customHeight="1" thickBot="1" thickTop="1">
      <c r="A26" s="353"/>
      <c r="B26" s="107" t="s">
        <v>53</v>
      </c>
      <c r="C26" s="108">
        <f>SUM(C16:C21)</f>
        <v>388</v>
      </c>
      <c r="D26" s="109">
        <f>SUM(D16:D21)</f>
        <v>188</v>
      </c>
      <c r="E26" s="109">
        <f>SUM(E16:E21)</f>
        <v>110</v>
      </c>
      <c r="F26" s="109">
        <f>SUM(F16:F21)</f>
        <v>100</v>
      </c>
      <c r="G26" s="218">
        <f>SUM(G16:G21)</f>
        <v>20</v>
      </c>
      <c r="H26" s="110">
        <f t="shared" si="0"/>
        <v>806</v>
      </c>
    </row>
    <row r="27" spans="1:8" ht="30" customHeight="1">
      <c r="A27" s="351" t="s">
        <v>116</v>
      </c>
      <c r="B27" s="112" t="s">
        <v>109</v>
      </c>
      <c r="C27" s="111">
        <v>86</v>
      </c>
      <c r="D27" s="205">
        <v>4</v>
      </c>
      <c r="E27" s="206">
        <v>4</v>
      </c>
      <c r="F27" s="206">
        <v>3</v>
      </c>
      <c r="G27" s="216">
        <v>2</v>
      </c>
      <c r="H27" s="207">
        <f t="shared" si="0"/>
        <v>99</v>
      </c>
    </row>
    <row r="28" spans="1:8" ht="30" customHeight="1">
      <c r="A28" s="352"/>
      <c r="B28" s="100" t="s">
        <v>110</v>
      </c>
      <c r="C28" s="96">
        <v>5</v>
      </c>
      <c r="D28" s="97">
        <v>2</v>
      </c>
      <c r="E28" s="98">
        <v>4</v>
      </c>
      <c r="F28" s="98">
        <v>4</v>
      </c>
      <c r="G28" s="99">
        <v>0</v>
      </c>
      <c r="H28" s="207">
        <f t="shared" si="0"/>
        <v>15</v>
      </c>
    </row>
    <row r="29" spans="1:8" ht="30" customHeight="1">
      <c r="A29" s="352"/>
      <c r="B29" s="100" t="s">
        <v>111</v>
      </c>
      <c r="C29" s="96">
        <v>0</v>
      </c>
      <c r="D29" s="97">
        <v>1</v>
      </c>
      <c r="E29" s="98">
        <v>0</v>
      </c>
      <c r="F29" s="98">
        <v>2</v>
      </c>
      <c r="G29" s="99">
        <v>0</v>
      </c>
      <c r="H29" s="207">
        <f t="shared" si="0"/>
        <v>3</v>
      </c>
    </row>
    <row r="30" spans="1:8" ht="30" customHeight="1">
      <c r="A30" s="352"/>
      <c r="B30" s="102" t="s">
        <v>112</v>
      </c>
      <c r="C30" s="96">
        <v>11</v>
      </c>
      <c r="D30" s="97">
        <v>24</v>
      </c>
      <c r="E30" s="98">
        <v>2</v>
      </c>
      <c r="F30" s="98">
        <v>6</v>
      </c>
      <c r="G30" s="99">
        <v>0</v>
      </c>
      <c r="H30" s="207">
        <f t="shared" si="0"/>
        <v>43</v>
      </c>
    </row>
    <row r="31" spans="1:8" ht="30" customHeight="1">
      <c r="A31" s="352"/>
      <c r="B31" s="103" t="s">
        <v>113</v>
      </c>
      <c r="C31" s="104">
        <v>57</v>
      </c>
      <c r="D31" s="105">
        <v>37</v>
      </c>
      <c r="E31" s="106">
        <v>17</v>
      </c>
      <c r="F31" s="106">
        <v>15</v>
      </c>
      <c r="G31" s="99">
        <v>6</v>
      </c>
      <c r="H31" s="207">
        <f t="shared" si="0"/>
        <v>132</v>
      </c>
    </row>
    <row r="32" spans="1:8" ht="30" customHeight="1">
      <c r="A32" s="352"/>
      <c r="B32" s="103" t="s">
        <v>114</v>
      </c>
      <c r="C32" s="96">
        <v>2</v>
      </c>
      <c r="D32" s="97">
        <v>1</v>
      </c>
      <c r="E32" s="98">
        <v>2</v>
      </c>
      <c r="F32" s="98">
        <v>0</v>
      </c>
      <c r="G32" s="99">
        <v>0</v>
      </c>
      <c r="H32" s="207">
        <f t="shared" si="0"/>
        <v>5</v>
      </c>
    </row>
    <row r="33" spans="1:8" ht="30" customHeight="1">
      <c r="A33" s="352"/>
      <c r="B33" s="102" t="s">
        <v>141</v>
      </c>
      <c r="C33" s="96">
        <v>0</v>
      </c>
      <c r="D33" s="97">
        <v>0</v>
      </c>
      <c r="E33" s="98">
        <v>0</v>
      </c>
      <c r="F33" s="98">
        <v>0</v>
      </c>
      <c r="G33" s="99">
        <v>0</v>
      </c>
      <c r="H33" s="207">
        <f t="shared" si="0"/>
        <v>0</v>
      </c>
    </row>
    <row r="34" spans="1:8" ht="30" customHeight="1">
      <c r="A34" s="352"/>
      <c r="B34" s="102" t="s">
        <v>142</v>
      </c>
      <c r="C34" s="96">
        <v>0</v>
      </c>
      <c r="D34" s="97">
        <v>0</v>
      </c>
      <c r="E34" s="98">
        <v>0</v>
      </c>
      <c r="F34" s="98">
        <v>0</v>
      </c>
      <c r="G34" s="99">
        <v>0</v>
      </c>
      <c r="H34" s="207">
        <f t="shared" si="0"/>
        <v>0</v>
      </c>
    </row>
    <row r="35" spans="1:8" ht="30" customHeight="1">
      <c r="A35" s="352"/>
      <c r="B35" s="102" t="s">
        <v>143</v>
      </c>
      <c r="C35" s="96">
        <v>0</v>
      </c>
      <c r="D35" s="97">
        <v>0</v>
      </c>
      <c r="E35" s="98">
        <v>0</v>
      </c>
      <c r="F35" s="98">
        <v>0</v>
      </c>
      <c r="G35" s="99">
        <v>0</v>
      </c>
      <c r="H35" s="207">
        <f t="shared" si="0"/>
        <v>0</v>
      </c>
    </row>
    <row r="36" spans="1:8" ht="30" customHeight="1" thickBot="1">
      <c r="A36" s="352"/>
      <c r="B36" s="199" t="s">
        <v>144</v>
      </c>
      <c r="C36" s="200">
        <v>0</v>
      </c>
      <c r="D36" s="201">
        <v>2</v>
      </c>
      <c r="E36" s="202">
        <v>0</v>
      </c>
      <c r="F36" s="202">
        <v>0</v>
      </c>
      <c r="G36" s="217">
        <v>0</v>
      </c>
      <c r="H36" s="207">
        <f t="shared" si="0"/>
        <v>2</v>
      </c>
    </row>
    <row r="37" spans="1:8" ht="30" customHeight="1" thickBot="1" thickTop="1">
      <c r="A37" s="353"/>
      <c r="B37" s="107" t="s">
        <v>53</v>
      </c>
      <c r="C37" s="108">
        <f>SUM(C27:C32)</f>
        <v>161</v>
      </c>
      <c r="D37" s="109">
        <f>SUM(D27:D32)</f>
        <v>69</v>
      </c>
      <c r="E37" s="109">
        <f>SUM(E27:E32)</f>
        <v>29</v>
      </c>
      <c r="F37" s="109">
        <f>SUM(F27:F32)</f>
        <v>30</v>
      </c>
      <c r="G37" s="218">
        <f>SUM(G27:G32)</f>
        <v>8</v>
      </c>
      <c r="H37" s="110">
        <f aca="true" t="shared" si="1" ref="H37:H68">SUM(C37:G37)</f>
        <v>297</v>
      </c>
    </row>
    <row r="38" spans="1:8" ht="30" customHeight="1">
      <c r="A38" s="351" t="s">
        <v>117</v>
      </c>
      <c r="B38" s="92" t="s">
        <v>109</v>
      </c>
      <c r="C38" s="93">
        <v>31</v>
      </c>
      <c r="D38" s="205">
        <v>1</v>
      </c>
      <c r="E38" s="206">
        <v>2</v>
      </c>
      <c r="F38" s="206">
        <v>5</v>
      </c>
      <c r="G38" s="216">
        <v>1</v>
      </c>
      <c r="H38" s="207">
        <f t="shared" si="1"/>
        <v>40</v>
      </c>
    </row>
    <row r="39" spans="1:8" ht="30" customHeight="1">
      <c r="A39" s="352"/>
      <c r="B39" s="95" t="s">
        <v>110</v>
      </c>
      <c r="C39" s="96">
        <v>4</v>
      </c>
      <c r="D39" s="97">
        <v>1</v>
      </c>
      <c r="E39" s="98">
        <v>2</v>
      </c>
      <c r="F39" s="98">
        <v>4</v>
      </c>
      <c r="G39" s="99">
        <v>0</v>
      </c>
      <c r="H39" s="207">
        <f t="shared" si="1"/>
        <v>11</v>
      </c>
    </row>
    <row r="40" spans="1:8" ht="30" customHeight="1">
      <c r="A40" s="352"/>
      <c r="B40" s="100" t="s">
        <v>111</v>
      </c>
      <c r="C40" s="101">
        <v>0</v>
      </c>
      <c r="D40" s="97">
        <v>1</v>
      </c>
      <c r="E40" s="98">
        <v>0</v>
      </c>
      <c r="F40" s="98">
        <v>1</v>
      </c>
      <c r="G40" s="99">
        <v>0</v>
      </c>
      <c r="H40" s="207">
        <f t="shared" si="1"/>
        <v>2</v>
      </c>
    </row>
    <row r="41" spans="1:8" ht="30" customHeight="1">
      <c r="A41" s="352"/>
      <c r="B41" s="102" t="s">
        <v>112</v>
      </c>
      <c r="C41" s="101">
        <v>2</v>
      </c>
      <c r="D41" s="97">
        <v>8</v>
      </c>
      <c r="E41" s="98">
        <v>2</v>
      </c>
      <c r="F41" s="98">
        <v>3</v>
      </c>
      <c r="G41" s="99">
        <v>0</v>
      </c>
      <c r="H41" s="207">
        <f t="shared" si="1"/>
        <v>15</v>
      </c>
    </row>
    <row r="42" spans="1:8" ht="30" customHeight="1">
      <c r="A42" s="352"/>
      <c r="B42" s="103" t="s">
        <v>113</v>
      </c>
      <c r="C42" s="101">
        <v>22</v>
      </c>
      <c r="D42" s="97">
        <v>13</v>
      </c>
      <c r="E42" s="98">
        <v>8</v>
      </c>
      <c r="F42" s="98">
        <v>7</v>
      </c>
      <c r="G42" s="99">
        <v>1</v>
      </c>
      <c r="H42" s="207">
        <f t="shared" si="1"/>
        <v>51</v>
      </c>
    </row>
    <row r="43" spans="1:8" ht="30" customHeight="1">
      <c r="A43" s="352"/>
      <c r="B43" s="103" t="s">
        <v>114</v>
      </c>
      <c r="C43" s="101">
        <v>0</v>
      </c>
      <c r="D43" s="97">
        <v>0</v>
      </c>
      <c r="E43" s="98">
        <v>1</v>
      </c>
      <c r="F43" s="98">
        <v>0</v>
      </c>
      <c r="G43" s="99">
        <v>0</v>
      </c>
      <c r="H43" s="207">
        <f t="shared" si="1"/>
        <v>1</v>
      </c>
    </row>
    <row r="44" spans="1:8" ht="30" customHeight="1">
      <c r="A44" s="352"/>
      <c r="B44" s="102" t="s">
        <v>141</v>
      </c>
      <c r="C44" s="101">
        <v>0</v>
      </c>
      <c r="D44" s="97">
        <v>0</v>
      </c>
      <c r="E44" s="98">
        <v>0</v>
      </c>
      <c r="F44" s="98">
        <v>0</v>
      </c>
      <c r="G44" s="99">
        <v>0</v>
      </c>
      <c r="H44" s="207">
        <f t="shared" si="1"/>
        <v>0</v>
      </c>
    </row>
    <row r="45" spans="1:8" ht="30" customHeight="1">
      <c r="A45" s="352"/>
      <c r="B45" s="102" t="s">
        <v>142</v>
      </c>
      <c r="C45" s="101">
        <v>0</v>
      </c>
      <c r="D45" s="97">
        <v>0</v>
      </c>
      <c r="E45" s="98">
        <v>0</v>
      </c>
      <c r="F45" s="98">
        <v>0</v>
      </c>
      <c r="G45" s="99">
        <v>0</v>
      </c>
      <c r="H45" s="207">
        <f t="shared" si="1"/>
        <v>0</v>
      </c>
    </row>
    <row r="46" spans="1:8" ht="30" customHeight="1">
      <c r="A46" s="352"/>
      <c r="B46" s="102" t="s">
        <v>143</v>
      </c>
      <c r="C46" s="101">
        <v>0</v>
      </c>
      <c r="D46" s="97">
        <v>0</v>
      </c>
      <c r="E46" s="98">
        <v>0</v>
      </c>
      <c r="F46" s="98">
        <v>0</v>
      </c>
      <c r="G46" s="99">
        <v>0</v>
      </c>
      <c r="H46" s="207">
        <f t="shared" si="1"/>
        <v>0</v>
      </c>
    </row>
    <row r="47" spans="1:8" ht="30" customHeight="1" thickBot="1">
      <c r="A47" s="352"/>
      <c r="B47" s="199" t="s">
        <v>144</v>
      </c>
      <c r="C47" s="204">
        <v>0</v>
      </c>
      <c r="D47" s="201">
        <v>0</v>
      </c>
      <c r="E47" s="202">
        <v>0</v>
      </c>
      <c r="F47" s="202">
        <v>1</v>
      </c>
      <c r="G47" s="217">
        <v>0</v>
      </c>
      <c r="H47" s="207">
        <f t="shared" si="1"/>
        <v>1</v>
      </c>
    </row>
    <row r="48" spans="1:8" ht="30" customHeight="1" thickBot="1" thickTop="1">
      <c r="A48" s="353"/>
      <c r="B48" s="107" t="s">
        <v>53</v>
      </c>
      <c r="C48" s="114">
        <f>SUM(C38:C43)</f>
        <v>59</v>
      </c>
      <c r="D48" s="115">
        <f>SUM(D38:D43)</f>
        <v>24</v>
      </c>
      <c r="E48" s="115">
        <f>SUM(E38:E43)</f>
        <v>15</v>
      </c>
      <c r="F48" s="115">
        <f>SUM(F38:F43)</f>
        <v>20</v>
      </c>
      <c r="G48" s="219">
        <f>SUM(G38:G43)</f>
        <v>2</v>
      </c>
      <c r="H48" s="110">
        <f t="shared" si="1"/>
        <v>120</v>
      </c>
    </row>
    <row r="49" spans="1:8" ht="30" customHeight="1">
      <c r="A49" s="351" t="s">
        <v>118</v>
      </c>
      <c r="B49" s="112" t="s">
        <v>109</v>
      </c>
      <c r="C49" s="111">
        <v>23</v>
      </c>
      <c r="D49" s="205">
        <v>3</v>
      </c>
      <c r="E49" s="206">
        <v>0</v>
      </c>
      <c r="F49" s="206">
        <v>1</v>
      </c>
      <c r="G49" s="216">
        <v>0</v>
      </c>
      <c r="H49" s="207">
        <f t="shared" si="1"/>
        <v>27</v>
      </c>
    </row>
    <row r="50" spans="1:8" ht="30" customHeight="1">
      <c r="A50" s="352"/>
      <c r="B50" s="100" t="s">
        <v>110</v>
      </c>
      <c r="C50" s="96">
        <v>4</v>
      </c>
      <c r="D50" s="97">
        <v>0</v>
      </c>
      <c r="E50" s="98">
        <v>1</v>
      </c>
      <c r="F50" s="98">
        <v>1</v>
      </c>
      <c r="G50" s="99">
        <v>0</v>
      </c>
      <c r="H50" s="207">
        <f t="shared" si="1"/>
        <v>6</v>
      </c>
    </row>
    <row r="51" spans="1:8" ht="30" customHeight="1">
      <c r="A51" s="352"/>
      <c r="B51" s="100" t="s">
        <v>111</v>
      </c>
      <c r="C51" s="96">
        <v>0</v>
      </c>
      <c r="D51" s="97">
        <v>1</v>
      </c>
      <c r="E51" s="98">
        <v>0</v>
      </c>
      <c r="F51" s="98">
        <v>0</v>
      </c>
      <c r="G51" s="99">
        <v>0</v>
      </c>
      <c r="H51" s="207">
        <f t="shared" si="1"/>
        <v>1</v>
      </c>
    </row>
    <row r="52" spans="1:8" ht="30" customHeight="1">
      <c r="A52" s="352"/>
      <c r="B52" s="102" t="s">
        <v>112</v>
      </c>
      <c r="C52" s="96">
        <v>2</v>
      </c>
      <c r="D52" s="97">
        <v>1</v>
      </c>
      <c r="E52" s="98">
        <v>1</v>
      </c>
      <c r="F52" s="98">
        <v>1</v>
      </c>
      <c r="G52" s="99">
        <v>0</v>
      </c>
      <c r="H52" s="207">
        <f t="shared" si="1"/>
        <v>5</v>
      </c>
    </row>
    <row r="53" spans="1:8" ht="30" customHeight="1">
      <c r="A53" s="352"/>
      <c r="B53" s="103" t="s">
        <v>113</v>
      </c>
      <c r="C53" s="104">
        <v>12</v>
      </c>
      <c r="D53" s="105">
        <v>5</v>
      </c>
      <c r="E53" s="106">
        <v>4</v>
      </c>
      <c r="F53" s="106">
        <v>6</v>
      </c>
      <c r="G53" s="99">
        <v>1</v>
      </c>
      <c r="H53" s="207">
        <f t="shared" si="1"/>
        <v>28</v>
      </c>
    </row>
    <row r="54" spans="1:8" ht="30" customHeight="1">
      <c r="A54" s="352"/>
      <c r="B54" s="103" t="s">
        <v>114</v>
      </c>
      <c r="C54" s="96">
        <v>0</v>
      </c>
      <c r="D54" s="97">
        <v>0</v>
      </c>
      <c r="E54" s="98">
        <v>0</v>
      </c>
      <c r="F54" s="98">
        <v>0</v>
      </c>
      <c r="G54" s="99">
        <v>0</v>
      </c>
      <c r="H54" s="207">
        <f t="shared" si="1"/>
        <v>0</v>
      </c>
    </row>
    <row r="55" spans="1:8" ht="30" customHeight="1">
      <c r="A55" s="352"/>
      <c r="B55" s="102" t="s">
        <v>141</v>
      </c>
      <c r="C55" s="96">
        <v>0</v>
      </c>
      <c r="D55" s="97">
        <v>0</v>
      </c>
      <c r="E55" s="98">
        <v>0</v>
      </c>
      <c r="F55" s="98">
        <v>0</v>
      </c>
      <c r="G55" s="99">
        <v>0</v>
      </c>
      <c r="H55" s="207">
        <f t="shared" si="1"/>
        <v>0</v>
      </c>
    </row>
    <row r="56" spans="1:8" ht="30" customHeight="1">
      <c r="A56" s="352"/>
      <c r="B56" s="102" t="s">
        <v>142</v>
      </c>
      <c r="C56" s="96">
        <v>0</v>
      </c>
      <c r="D56" s="97">
        <v>0</v>
      </c>
      <c r="E56" s="98">
        <v>0</v>
      </c>
      <c r="F56" s="98">
        <v>0</v>
      </c>
      <c r="G56" s="99">
        <v>0</v>
      </c>
      <c r="H56" s="207">
        <f t="shared" si="1"/>
        <v>0</v>
      </c>
    </row>
    <row r="57" spans="1:8" ht="30" customHeight="1">
      <c r="A57" s="352"/>
      <c r="B57" s="102" t="s">
        <v>143</v>
      </c>
      <c r="C57" s="96">
        <v>0</v>
      </c>
      <c r="D57" s="97">
        <v>0</v>
      </c>
      <c r="E57" s="98">
        <v>0</v>
      </c>
      <c r="F57" s="98">
        <v>0</v>
      </c>
      <c r="G57" s="99">
        <v>0</v>
      </c>
      <c r="H57" s="207">
        <f t="shared" si="1"/>
        <v>0</v>
      </c>
    </row>
    <row r="58" spans="1:8" ht="30" customHeight="1" thickBot="1">
      <c r="A58" s="352"/>
      <c r="B58" s="199" t="s">
        <v>144</v>
      </c>
      <c r="C58" s="200">
        <v>0</v>
      </c>
      <c r="D58" s="201">
        <v>0</v>
      </c>
      <c r="E58" s="202">
        <v>0</v>
      </c>
      <c r="F58" s="202">
        <v>0</v>
      </c>
      <c r="G58" s="217">
        <v>0</v>
      </c>
      <c r="H58" s="207">
        <f t="shared" si="1"/>
        <v>0</v>
      </c>
    </row>
    <row r="59" spans="1:8" ht="30" customHeight="1" thickBot="1" thickTop="1">
      <c r="A59" s="353"/>
      <c r="B59" s="107" t="s">
        <v>53</v>
      </c>
      <c r="C59" s="108">
        <f>SUM(C49:C54)</f>
        <v>41</v>
      </c>
      <c r="D59" s="109">
        <f>SUM(D49:D54)</f>
        <v>10</v>
      </c>
      <c r="E59" s="109">
        <f>SUM(E49:E54)</f>
        <v>6</v>
      </c>
      <c r="F59" s="109">
        <f>SUM(F49:F54)</f>
        <v>9</v>
      </c>
      <c r="G59" s="218">
        <f>SUM(G49:G54)</f>
        <v>1</v>
      </c>
      <c r="H59" s="208">
        <f t="shared" si="1"/>
        <v>67</v>
      </c>
    </row>
    <row r="60" spans="1:8" ht="30" customHeight="1">
      <c r="A60" s="351" t="s">
        <v>119</v>
      </c>
      <c r="B60" s="92" t="s">
        <v>109</v>
      </c>
      <c r="C60" s="111">
        <v>31</v>
      </c>
      <c r="D60" s="205">
        <v>5</v>
      </c>
      <c r="E60" s="206">
        <v>3</v>
      </c>
      <c r="F60" s="206">
        <v>2</v>
      </c>
      <c r="G60" s="216">
        <v>0</v>
      </c>
      <c r="H60" s="207">
        <f t="shared" si="1"/>
        <v>41</v>
      </c>
    </row>
    <row r="61" spans="1:8" ht="30" customHeight="1">
      <c r="A61" s="352"/>
      <c r="B61" s="100" t="s">
        <v>110</v>
      </c>
      <c r="C61" s="96">
        <v>8</v>
      </c>
      <c r="D61" s="97">
        <v>1</v>
      </c>
      <c r="E61" s="98">
        <v>1</v>
      </c>
      <c r="F61" s="98">
        <v>4</v>
      </c>
      <c r="G61" s="99">
        <v>0</v>
      </c>
      <c r="H61" s="207">
        <f t="shared" si="1"/>
        <v>14</v>
      </c>
    </row>
    <row r="62" spans="1:8" ht="30" customHeight="1">
      <c r="A62" s="352"/>
      <c r="B62" s="100" t="s">
        <v>111</v>
      </c>
      <c r="C62" s="101">
        <v>0</v>
      </c>
      <c r="D62" s="97">
        <v>0</v>
      </c>
      <c r="E62" s="98">
        <v>0</v>
      </c>
      <c r="F62" s="98">
        <v>0</v>
      </c>
      <c r="G62" s="99">
        <v>0</v>
      </c>
      <c r="H62" s="207">
        <f t="shared" si="1"/>
        <v>0</v>
      </c>
    </row>
    <row r="63" spans="1:8" ht="30" customHeight="1">
      <c r="A63" s="352"/>
      <c r="B63" s="102" t="s">
        <v>112</v>
      </c>
      <c r="C63" s="101">
        <v>0</v>
      </c>
      <c r="D63" s="97">
        <v>3</v>
      </c>
      <c r="E63" s="98">
        <v>0</v>
      </c>
      <c r="F63" s="98">
        <v>2</v>
      </c>
      <c r="G63" s="99">
        <v>0</v>
      </c>
      <c r="H63" s="207">
        <f t="shared" si="1"/>
        <v>5</v>
      </c>
    </row>
    <row r="64" spans="1:8" ht="30" customHeight="1">
      <c r="A64" s="352"/>
      <c r="B64" s="203" t="s">
        <v>113</v>
      </c>
      <c r="C64" s="113">
        <v>15</v>
      </c>
      <c r="D64" s="105">
        <v>10</v>
      </c>
      <c r="E64" s="106">
        <v>2</v>
      </c>
      <c r="F64" s="106">
        <v>5</v>
      </c>
      <c r="G64" s="99">
        <v>1</v>
      </c>
      <c r="H64" s="207">
        <f t="shared" si="1"/>
        <v>33</v>
      </c>
    </row>
    <row r="65" spans="1:8" ht="30" customHeight="1">
      <c r="A65" s="352"/>
      <c r="B65" s="103" t="s">
        <v>114</v>
      </c>
      <c r="C65" s="96">
        <v>1</v>
      </c>
      <c r="D65" s="97">
        <v>0</v>
      </c>
      <c r="E65" s="98">
        <v>0</v>
      </c>
      <c r="F65" s="98">
        <v>0</v>
      </c>
      <c r="G65" s="99">
        <v>0</v>
      </c>
      <c r="H65" s="207">
        <f t="shared" si="1"/>
        <v>1</v>
      </c>
    </row>
    <row r="66" spans="1:8" ht="30" customHeight="1">
      <c r="A66" s="352"/>
      <c r="B66" s="102" t="s">
        <v>141</v>
      </c>
      <c r="C66" s="96">
        <v>0</v>
      </c>
      <c r="D66" s="97">
        <v>0</v>
      </c>
      <c r="E66" s="98">
        <v>0</v>
      </c>
      <c r="F66" s="98">
        <v>0</v>
      </c>
      <c r="G66" s="99">
        <v>0</v>
      </c>
      <c r="H66" s="207">
        <f t="shared" si="1"/>
        <v>0</v>
      </c>
    </row>
    <row r="67" spans="1:8" ht="30" customHeight="1">
      <c r="A67" s="352"/>
      <c r="B67" s="102" t="s">
        <v>142</v>
      </c>
      <c r="C67" s="96">
        <v>0</v>
      </c>
      <c r="D67" s="97">
        <v>0</v>
      </c>
      <c r="E67" s="98">
        <v>0</v>
      </c>
      <c r="F67" s="98">
        <v>0</v>
      </c>
      <c r="G67" s="99">
        <v>0</v>
      </c>
      <c r="H67" s="207">
        <f t="shared" si="1"/>
        <v>0</v>
      </c>
    </row>
    <row r="68" spans="1:8" ht="30" customHeight="1">
      <c r="A68" s="352"/>
      <c r="B68" s="102" t="s">
        <v>143</v>
      </c>
      <c r="C68" s="96">
        <v>0</v>
      </c>
      <c r="D68" s="97">
        <v>0</v>
      </c>
      <c r="E68" s="98">
        <v>0</v>
      </c>
      <c r="F68" s="98">
        <v>0</v>
      </c>
      <c r="G68" s="99">
        <v>0</v>
      </c>
      <c r="H68" s="207">
        <f t="shared" si="1"/>
        <v>0</v>
      </c>
    </row>
    <row r="69" spans="1:8" ht="30" customHeight="1" thickBot="1">
      <c r="A69" s="352"/>
      <c r="B69" s="199" t="s">
        <v>144</v>
      </c>
      <c r="C69" s="200">
        <v>0</v>
      </c>
      <c r="D69" s="201">
        <v>0</v>
      </c>
      <c r="E69" s="202">
        <v>0</v>
      </c>
      <c r="F69" s="202">
        <v>0</v>
      </c>
      <c r="G69" s="217">
        <v>0</v>
      </c>
      <c r="H69" s="207">
        <f>SUM(C69:G69)</f>
        <v>0</v>
      </c>
    </row>
    <row r="70" spans="1:8" ht="30" customHeight="1" thickBot="1" thickTop="1">
      <c r="A70" s="353"/>
      <c r="B70" s="107" t="s">
        <v>53</v>
      </c>
      <c r="C70" s="114">
        <f>SUM(C60:C65)</f>
        <v>55</v>
      </c>
      <c r="D70" s="115">
        <f>SUM(D60:D65)</f>
        <v>19</v>
      </c>
      <c r="E70" s="115">
        <f>SUM(E60:E65)</f>
        <v>6</v>
      </c>
      <c r="F70" s="115">
        <f>SUM(F60:F65)</f>
        <v>13</v>
      </c>
      <c r="G70" s="219">
        <f>SUM(G60:G65)</f>
        <v>1</v>
      </c>
      <c r="H70" s="110">
        <f>SUM(C70:G70)</f>
        <v>94</v>
      </c>
    </row>
    <row r="71" spans="1:8" ht="30" customHeight="1" thickBot="1">
      <c r="A71" s="116"/>
      <c r="B71" s="117" t="s">
        <v>120</v>
      </c>
      <c r="C71" s="118">
        <f aca="true" t="shared" si="2" ref="C71:H71">C15+C26+C37+C48+C59+C70</f>
        <v>1052</v>
      </c>
      <c r="D71" s="119">
        <f t="shared" si="2"/>
        <v>461</v>
      </c>
      <c r="E71" s="119">
        <f t="shared" si="2"/>
        <v>260</v>
      </c>
      <c r="F71" s="119">
        <f t="shared" si="2"/>
        <v>251</v>
      </c>
      <c r="G71" s="220">
        <f t="shared" si="2"/>
        <v>50</v>
      </c>
      <c r="H71" s="120">
        <f t="shared" si="2"/>
        <v>2074</v>
      </c>
    </row>
    <row r="72" ht="30" customHeight="1"/>
    <row r="73" ht="30" customHeight="1"/>
  </sheetData>
  <sheetProtection/>
  <mergeCells count="6">
    <mergeCell ref="A49:A59"/>
    <mergeCell ref="A60:A70"/>
    <mergeCell ref="A5:A15"/>
    <mergeCell ref="A16:A26"/>
    <mergeCell ref="A27:A37"/>
    <mergeCell ref="A38:A48"/>
  </mergeCells>
  <printOptions/>
  <pageMargins left="0.7874015748031497" right="0.7874015748031497" top="0.7874015748031497" bottom="0.7874015748031497" header="0.3937007874015748" footer="0.3937007874015748"/>
  <pageSetup firstPageNumber="36" useFirstPageNumber="1" horizontalDpi="600" verticalDpi="600" orientation="portrait" paperSize="9" scale="87" r:id="rId1"/>
  <headerFooter alignWithMargins="0">
    <oddFooter>&amp;C&amp;"ＭＳ Ｐ明朝,標準"- &amp;P -</oddFooter>
  </headerFooter>
  <rowBreaks count="2" manualBreakCount="2">
    <brk id="26" max="8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A:\７飲供.jtd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2017-07-11T05:27:07Z</cp:lastPrinted>
  <dcterms:created xsi:type="dcterms:W3CDTF">1998-03-06T00:08:26Z</dcterms:created>
  <dcterms:modified xsi:type="dcterms:W3CDTF">2017-07-11T05:27:26Z</dcterms:modified>
  <cp:category/>
  <cp:version/>
  <cp:contentType/>
  <cp:contentStatus/>
  <cp:revision>5</cp:revision>
</cp:coreProperties>
</file>