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02_自立支援・療育係\041_給付費関係\障害児関係\"/>
    </mc:Choice>
  </mc:AlternateContent>
  <bookViews>
    <workbookView xWindow="0" yWindow="0" windowWidth="20490" windowHeight="7500" tabRatio="890"/>
  </bookViews>
  <sheets>
    <sheet name="基本情報入力記入例" sheetId="121" r:id="rId1"/>
    <sheet name="個票記入例①" sheetId="119" r:id="rId2"/>
    <sheet name="個票記入例②" sheetId="120" r:id="rId3"/>
    <sheet name="基本情報入力" sheetId="117" r:id="rId4"/>
    <sheet name="個票 (1)" sheetId="122" r:id="rId5"/>
    <sheet name="個票 (2)" sheetId="176" r:id="rId6"/>
    <sheet name="個票 (3)" sheetId="177" r:id="rId7"/>
    <sheet name="個票 (4)" sheetId="178" r:id="rId8"/>
    <sheet name="個票 (5)" sheetId="179" r:id="rId9"/>
    <sheet name="個票 (6)" sheetId="180" r:id="rId10"/>
    <sheet name="個票 (7)" sheetId="181" r:id="rId11"/>
    <sheet name="個票 (8)" sheetId="182" r:id="rId12"/>
    <sheet name="個票 (9)" sheetId="183" r:id="rId13"/>
    <sheet name="個票 (10)" sheetId="184" r:id="rId14"/>
    <sheet name="総括票" sheetId="55" r:id="rId15"/>
    <sheet name="級地・1単位単価一覧" sheetId="2" r:id="rId16"/>
    <sheet name="報酬単価表" sheetId="3" r:id="rId17"/>
    <sheet name="リスト用" sheetId="4" r:id="rId18"/>
  </sheets>
  <definedNames>
    <definedName name="_xlnm._FilterDatabase" localSheetId="15" hidden="1">級地・1単位単価一覧!$A$4:$E$43</definedName>
    <definedName name="_xlnm._FilterDatabase" localSheetId="14" hidden="1">総括票!$A$4:$AC$4</definedName>
    <definedName name="_xlnm.Print_Area" localSheetId="17">リスト用!$A$1:$C$56</definedName>
    <definedName name="_xlnm.Print_Area" localSheetId="3">基本情報入力!$A$1:$U$19</definedName>
    <definedName name="_xlnm.Print_Area" localSheetId="0">基本情報入力記入例!$A$1:$U$19</definedName>
    <definedName name="_xlnm.Print_Area" localSheetId="4">'個票 (1)'!$A$1:$U$68</definedName>
    <definedName name="_xlnm.Print_Area" localSheetId="13">'個票 (10)'!$A$1:$U$68</definedName>
    <definedName name="_xlnm.Print_Area" localSheetId="5">'個票 (2)'!$A$1:$U$68</definedName>
    <definedName name="_xlnm.Print_Area" localSheetId="6">'個票 (3)'!$A$1:$U$68</definedName>
    <definedName name="_xlnm.Print_Area" localSheetId="7">'個票 (4)'!$A$1:$U$68</definedName>
    <definedName name="_xlnm.Print_Area" localSheetId="8">'個票 (5)'!$A$1:$U$68</definedName>
    <definedName name="_xlnm.Print_Area" localSheetId="9">'個票 (6)'!$A$1:$U$68</definedName>
    <definedName name="_xlnm.Print_Area" localSheetId="10">'個票 (7)'!$A$1:$U$68</definedName>
    <definedName name="_xlnm.Print_Area" localSheetId="11">'個票 (8)'!$A$1:$U$68</definedName>
    <definedName name="_xlnm.Print_Area" localSheetId="12">'個票 (9)'!$A$1:$U$68</definedName>
    <definedName name="_xlnm.Print_Area" localSheetId="1">個票記入例①!$A$1:$U$68</definedName>
    <definedName name="_xlnm.Print_Area" localSheetId="2">個票記入例②!$A$1:$U$68</definedName>
    <definedName name="_xlnm.Print_Titles" localSheetId="14">総括票!$1:$4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1" i="184" l="1"/>
  <c r="T60" i="184"/>
  <c r="J59" i="184"/>
  <c r="J62" i="184" s="1"/>
  <c r="H59" i="184"/>
  <c r="G59" i="184"/>
  <c r="E59" i="184"/>
  <c r="C65" i="184" s="1"/>
  <c r="N58" i="184"/>
  <c r="N57" i="184"/>
  <c r="N56" i="184"/>
  <c r="N55" i="184"/>
  <c r="N54" i="184"/>
  <c r="N53" i="184"/>
  <c r="N52" i="184"/>
  <c r="N51" i="184"/>
  <c r="N50" i="184"/>
  <c r="N49" i="184"/>
  <c r="N48" i="184"/>
  <c r="N47" i="184"/>
  <c r="N46" i="184"/>
  <c r="N45" i="184"/>
  <c r="N44" i="184"/>
  <c r="N43" i="184"/>
  <c r="N42" i="184"/>
  <c r="N41" i="184"/>
  <c r="N40" i="184"/>
  <c r="N39" i="184"/>
  <c r="N38" i="184"/>
  <c r="N37" i="184"/>
  <c r="N36" i="184"/>
  <c r="N35" i="184"/>
  <c r="N34" i="184"/>
  <c r="N33" i="184"/>
  <c r="N32" i="184"/>
  <c r="N31" i="184"/>
  <c r="N30" i="184"/>
  <c r="N29" i="184"/>
  <c r="K28" i="184"/>
  <c r="J27" i="184"/>
  <c r="M20" i="184"/>
  <c r="N19" i="184"/>
  <c r="G19" i="184"/>
  <c r="P26" i="184" s="1"/>
  <c r="P18" i="184"/>
  <c r="G18" i="184"/>
  <c r="S17" i="184"/>
  <c r="G17" i="184"/>
  <c r="I17" i="184" s="1"/>
  <c r="I16" i="184"/>
  <c r="G16" i="184"/>
  <c r="M15" i="184"/>
  <c r="I15" i="184"/>
  <c r="G15" i="184"/>
  <c r="I14" i="184"/>
  <c r="G14" i="184"/>
  <c r="G13" i="184"/>
  <c r="N12" i="184"/>
  <c r="I12" i="184"/>
  <c r="G12" i="184"/>
  <c r="P11" i="184"/>
  <c r="I11" i="184"/>
  <c r="G11" i="184"/>
  <c r="I13" i="184" s="1"/>
  <c r="T9" i="184"/>
  <c r="T5" i="184"/>
  <c r="C67" i="184" s="1"/>
  <c r="O4" i="184"/>
  <c r="I27" i="184" s="1"/>
  <c r="K4" i="184"/>
  <c r="I4" i="184"/>
  <c r="G4" i="184"/>
  <c r="E4" i="184"/>
  <c r="R3" i="184"/>
  <c r="M3" i="184"/>
  <c r="I3" i="184"/>
  <c r="E3" i="184"/>
  <c r="T61" i="183"/>
  <c r="T60" i="183"/>
  <c r="J59" i="183"/>
  <c r="J62" i="183" s="1"/>
  <c r="H59" i="183"/>
  <c r="G59" i="183"/>
  <c r="E59" i="183"/>
  <c r="C65" i="183" s="1"/>
  <c r="N58" i="183"/>
  <c r="N57" i="183"/>
  <c r="N56" i="183"/>
  <c r="N54" i="183"/>
  <c r="N53" i="183"/>
  <c r="N52" i="183"/>
  <c r="N50" i="183"/>
  <c r="N49" i="183"/>
  <c r="N48" i="183"/>
  <c r="N46" i="183"/>
  <c r="N45" i="183"/>
  <c r="N44" i="183"/>
  <c r="N42" i="183"/>
  <c r="N41" i="183"/>
  <c r="N40" i="183"/>
  <c r="N38" i="183"/>
  <c r="N37" i="183"/>
  <c r="N36" i="183"/>
  <c r="N34" i="183"/>
  <c r="N33" i="183"/>
  <c r="N32" i="183"/>
  <c r="N30" i="183"/>
  <c r="N29" i="183"/>
  <c r="J27" i="183"/>
  <c r="M20" i="183"/>
  <c r="N19" i="183"/>
  <c r="G19" i="183"/>
  <c r="P26" i="183" s="1"/>
  <c r="P18" i="183"/>
  <c r="G18" i="183"/>
  <c r="S17" i="183"/>
  <c r="G17" i="183"/>
  <c r="I17" i="183" s="1"/>
  <c r="I16" i="183"/>
  <c r="G16" i="183"/>
  <c r="S15" i="183"/>
  <c r="M15" i="183"/>
  <c r="I15" i="183"/>
  <c r="G15" i="183"/>
  <c r="G14" i="183"/>
  <c r="G13" i="183"/>
  <c r="N12" i="183"/>
  <c r="I12" i="183"/>
  <c r="G12" i="183"/>
  <c r="P11" i="183"/>
  <c r="I11" i="183"/>
  <c r="G11" i="183"/>
  <c r="I13" i="183" s="1"/>
  <c r="T9" i="183"/>
  <c r="T5" i="183"/>
  <c r="O4" i="183"/>
  <c r="I27" i="183" s="1"/>
  <c r="K4" i="183"/>
  <c r="I4" i="183"/>
  <c r="G4" i="183"/>
  <c r="E4" i="183"/>
  <c r="R3" i="183"/>
  <c r="M3" i="183"/>
  <c r="I3" i="183"/>
  <c r="E3" i="183"/>
  <c r="T61" i="182"/>
  <c r="T60" i="182"/>
  <c r="J59" i="182"/>
  <c r="J62" i="182" s="1"/>
  <c r="H59" i="182"/>
  <c r="G59" i="182"/>
  <c r="E59" i="182"/>
  <c r="C65" i="182" s="1"/>
  <c r="N58" i="182"/>
  <c r="N57" i="182"/>
  <c r="N56" i="182"/>
  <c r="N55" i="182"/>
  <c r="N54" i="182"/>
  <c r="N53" i="182"/>
  <c r="N52" i="182"/>
  <c r="N51" i="182"/>
  <c r="N50" i="182"/>
  <c r="N49" i="182"/>
  <c r="N48" i="182"/>
  <c r="N47" i="182"/>
  <c r="N46" i="182"/>
  <c r="N45" i="182"/>
  <c r="N44" i="182"/>
  <c r="N43" i="182"/>
  <c r="N42" i="182"/>
  <c r="N41" i="182"/>
  <c r="N40" i="182"/>
  <c r="N39" i="182"/>
  <c r="N38" i="182"/>
  <c r="N37" i="182"/>
  <c r="N36" i="182"/>
  <c r="N35" i="182"/>
  <c r="N34" i="182"/>
  <c r="N33" i="182"/>
  <c r="N32" i="182"/>
  <c r="N31" i="182"/>
  <c r="N30" i="182"/>
  <c r="N29" i="182"/>
  <c r="K28" i="182"/>
  <c r="J27" i="182"/>
  <c r="P26" i="182"/>
  <c r="M20" i="182"/>
  <c r="N19" i="182"/>
  <c r="G19" i="182"/>
  <c r="P18" i="182"/>
  <c r="G18" i="182"/>
  <c r="S17" i="182"/>
  <c r="G17" i="182"/>
  <c r="I17" i="182" s="1"/>
  <c r="I16" i="182"/>
  <c r="G16" i="182"/>
  <c r="M15" i="182"/>
  <c r="I15" i="182"/>
  <c r="G15" i="182"/>
  <c r="I14" i="182"/>
  <c r="G14" i="182"/>
  <c r="G13" i="182"/>
  <c r="N12" i="182"/>
  <c r="I12" i="182"/>
  <c r="G12" i="182"/>
  <c r="P11" i="182"/>
  <c r="I11" i="182"/>
  <c r="G11" i="182"/>
  <c r="I13" i="182" s="1"/>
  <c r="T9" i="182"/>
  <c r="T5" i="182"/>
  <c r="C67" i="182" s="1"/>
  <c r="O4" i="182"/>
  <c r="I27" i="182" s="1"/>
  <c r="K4" i="182"/>
  <c r="I4" i="182"/>
  <c r="G4" i="182"/>
  <c r="E4" i="182"/>
  <c r="R3" i="182"/>
  <c r="M3" i="182"/>
  <c r="I3" i="182"/>
  <c r="E3" i="182"/>
  <c r="T61" i="181"/>
  <c r="T60" i="181"/>
  <c r="J59" i="181"/>
  <c r="J62" i="181" s="1"/>
  <c r="H59" i="181"/>
  <c r="G59" i="181"/>
  <c r="E59" i="181"/>
  <c r="C65" i="181" s="1"/>
  <c r="N52" i="181"/>
  <c r="N44" i="181"/>
  <c r="N36" i="181"/>
  <c r="J27" i="181"/>
  <c r="M20" i="181"/>
  <c r="N19" i="181"/>
  <c r="G19" i="181"/>
  <c r="P26" i="181" s="1"/>
  <c r="P18" i="181"/>
  <c r="G18" i="181"/>
  <c r="S17" i="181"/>
  <c r="G17" i="181"/>
  <c r="I17" i="181" s="1"/>
  <c r="I16" i="181"/>
  <c r="G16" i="181"/>
  <c r="M15" i="181"/>
  <c r="I15" i="181"/>
  <c r="G15" i="181"/>
  <c r="I14" i="181"/>
  <c r="G14" i="181"/>
  <c r="G13" i="181"/>
  <c r="N12" i="181"/>
  <c r="T9" i="181" s="1"/>
  <c r="I12" i="181"/>
  <c r="G12" i="181"/>
  <c r="P11" i="181"/>
  <c r="I11" i="181"/>
  <c r="G11" i="181"/>
  <c r="I13" i="181" s="1"/>
  <c r="T5" i="181"/>
  <c r="O4" i="181"/>
  <c r="I27" i="181" s="1"/>
  <c r="K4" i="181"/>
  <c r="I4" i="181"/>
  <c r="G4" i="181"/>
  <c r="E4" i="181"/>
  <c r="R3" i="181"/>
  <c r="M3" i="181"/>
  <c r="I3" i="181"/>
  <c r="E3" i="181"/>
  <c r="J62" i="180"/>
  <c r="T61" i="180"/>
  <c r="T60" i="180"/>
  <c r="J59" i="180"/>
  <c r="H59" i="180"/>
  <c r="G59" i="180"/>
  <c r="E59" i="180"/>
  <c r="C65" i="180" s="1"/>
  <c r="N58" i="180"/>
  <c r="K58" i="180"/>
  <c r="N57" i="180"/>
  <c r="N56" i="180"/>
  <c r="K56" i="180"/>
  <c r="N55" i="180"/>
  <c r="N54" i="180"/>
  <c r="K54" i="180"/>
  <c r="N53" i="180"/>
  <c r="N52" i="180"/>
  <c r="K52" i="180"/>
  <c r="N51" i="180"/>
  <c r="N50" i="180"/>
  <c r="K50" i="180"/>
  <c r="N49" i="180"/>
  <c r="N48" i="180"/>
  <c r="K48" i="180"/>
  <c r="N47" i="180"/>
  <c r="N46" i="180"/>
  <c r="K46" i="180"/>
  <c r="N45" i="180"/>
  <c r="N44" i="180"/>
  <c r="K44" i="180"/>
  <c r="N43" i="180"/>
  <c r="N42" i="180"/>
  <c r="K42" i="180"/>
  <c r="N41" i="180"/>
  <c r="N40" i="180"/>
  <c r="K40" i="180"/>
  <c r="N39" i="180"/>
  <c r="N38" i="180"/>
  <c r="K38" i="180"/>
  <c r="N37" i="180"/>
  <c r="N36" i="180"/>
  <c r="K36" i="180"/>
  <c r="N35" i="180"/>
  <c r="N34" i="180"/>
  <c r="K34" i="180"/>
  <c r="N33" i="180"/>
  <c r="N32" i="180"/>
  <c r="K32" i="180"/>
  <c r="N31" i="180"/>
  <c r="N30" i="180"/>
  <c r="K30" i="180"/>
  <c r="N29" i="180"/>
  <c r="L28" i="180"/>
  <c r="K28" i="180"/>
  <c r="J27" i="180"/>
  <c r="P26" i="180"/>
  <c r="M20" i="180"/>
  <c r="N19" i="180"/>
  <c r="G19" i="180"/>
  <c r="O26" i="180" s="1"/>
  <c r="P18" i="180"/>
  <c r="G18" i="180"/>
  <c r="S17" i="180"/>
  <c r="I17" i="180"/>
  <c r="G17" i="180"/>
  <c r="I16" i="180"/>
  <c r="G16" i="180"/>
  <c r="M15" i="180"/>
  <c r="I15" i="180"/>
  <c r="H15" i="180"/>
  <c r="G15" i="180"/>
  <c r="I14" i="180"/>
  <c r="H14" i="180"/>
  <c r="G14" i="180"/>
  <c r="G13" i="180"/>
  <c r="N12" i="180"/>
  <c r="T9" i="180" s="1"/>
  <c r="I12" i="180"/>
  <c r="G12" i="180"/>
  <c r="P11" i="180"/>
  <c r="I11" i="180"/>
  <c r="G11" i="180"/>
  <c r="I13" i="180" s="1"/>
  <c r="T5" i="180"/>
  <c r="O4" i="180"/>
  <c r="I27" i="180" s="1"/>
  <c r="K4" i="180"/>
  <c r="I4" i="180"/>
  <c r="G4" i="180"/>
  <c r="E4" i="180"/>
  <c r="R3" i="180"/>
  <c r="M3" i="180"/>
  <c r="I3" i="180"/>
  <c r="E3" i="180"/>
  <c r="C65" i="179"/>
  <c r="T61" i="179"/>
  <c r="T60" i="179"/>
  <c r="J59" i="179"/>
  <c r="J62" i="179" s="1"/>
  <c r="H59" i="179"/>
  <c r="G59" i="179"/>
  <c r="E59" i="179"/>
  <c r="J27" i="179"/>
  <c r="R26" i="179"/>
  <c r="M20" i="179"/>
  <c r="N19" i="179"/>
  <c r="G19" i="179"/>
  <c r="O26" i="179" s="1"/>
  <c r="P18" i="179"/>
  <c r="G18" i="179"/>
  <c r="S17" i="179"/>
  <c r="G17" i="179"/>
  <c r="I17" i="179" s="1"/>
  <c r="I16" i="179"/>
  <c r="G16" i="179"/>
  <c r="M15" i="179"/>
  <c r="I15" i="179"/>
  <c r="G15" i="179"/>
  <c r="I14" i="179"/>
  <c r="G14" i="179"/>
  <c r="G13" i="179"/>
  <c r="N12" i="179"/>
  <c r="I12" i="179"/>
  <c r="G12" i="179"/>
  <c r="P11" i="179"/>
  <c r="I11" i="179"/>
  <c r="G11" i="179"/>
  <c r="I13" i="179" s="1"/>
  <c r="T5" i="179"/>
  <c r="N57" i="179" s="1"/>
  <c r="O4" i="179"/>
  <c r="I27" i="179" s="1"/>
  <c r="K4" i="179"/>
  <c r="I4" i="179"/>
  <c r="G4" i="179"/>
  <c r="E4" i="179"/>
  <c r="R3" i="179"/>
  <c r="M3" i="179"/>
  <c r="I3" i="179"/>
  <c r="E3" i="179"/>
  <c r="T61" i="178"/>
  <c r="T60" i="178"/>
  <c r="J59" i="178"/>
  <c r="J62" i="178" s="1"/>
  <c r="H59" i="178"/>
  <c r="G59" i="178"/>
  <c r="E59" i="178"/>
  <c r="C65" i="178" s="1"/>
  <c r="N58" i="178"/>
  <c r="N57" i="178"/>
  <c r="N56" i="178"/>
  <c r="N55" i="178"/>
  <c r="N54" i="178"/>
  <c r="N53" i="178"/>
  <c r="N52" i="178"/>
  <c r="N51" i="178"/>
  <c r="N50" i="178"/>
  <c r="N49" i="178"/>
  <c r="N48" i="178"/>
  <c r="N47" i="178"/>
  <c r="N46" i="178"/>
  <c r="N45" i="178"/>
  <c r="N44" i="178"/>
  <c r="N43" i="178"/>
  <c r="N42" i="178"/>
  <c r="N41" i="178"/>
  <c r="N40" i="178"/>
  <c r="N39" i="178"/>
  <c r="N38" i="178"/>
  <c r="N37" i="178"/>
  <c r="N36" i="178"/>
  <c r="N35" i="178"/>
  <c r="N34" i="178"/>
  <c r="N33" i="178"/>
  <c r="N32" i="178"/>
  <c r="N31" i="178"/>
  <c r="N30" i="178"/>
  <c r="N29" i="178"/>
  <c r="K28" i="178"/>
  <c r="J27" i="178"/>
  <c r="P26" i="178"/>
  <c r="M20" i="178"/>
  <c r="N19" i="178"/>
  <c r="G19" i="178"/>
  <c r="P18" i="178"/>
  <c r="G18" i="178"/>
  <c r="S17" i="178"/>
  <c r="G17" i="178"/>
  <c r="I17" i="178" s="1"/>
  <c r="I16" i="178"/>
  <c r="G16" i="178"/>
  <c r="M15" i="178"/>
  <c r="I15" i="178"/>
  <c r="G15" i="178"/>
  <c r="I14" i="178"/>
  <c r="G14" i="178"/>
  <c r="G13" i="178"/>
  <c r="N12" i="178"/>
  <c r="I12" i="178"/>
  <c r="G12" i="178"/>
  <c r="P11" i="178"/>
  <c r="I11" i="178"/>
  <c r="G11" i="178"/>
  <c r="I13" i="178" s="1"/>
  <c r="T9" i="178"/>
  <c r="T5" i="178"/>
  <c r="C67" i="178" s="1"/>
  <c r="O4" i="178"/>
  <c r="I27" i="178" s="1"/>
  <c r="K4" i="178"/>
  <c r="I4" i="178"/>
  <c r="G4" i="178"/>
  <c r="E4" i="178"/>
  <c r="R3" i="178"/>
  <c r="M3" i="178"/>
  <c r="I3" i="178"/>
  <c r="E3" i="178"/>
  <c r="T61" i="177"/>
  <c r="T60" i="177"/>
  <c r="J59" i="177"/>
  <c r="J62" i="177" s="1"/>
  <c r="H59" i="177"/>
  <c r="G59" i="177"/>
  <c r="E59" i="177"/>
  <c r="C65" i="177" s="1"/>
  <c r="N55" i="177"/>
  <c r="N51" i="177"/>
  <c r="N47" i="177"/>
  <c r="N43" i="177"/>
  <c r="N39" i="177"/>
  <c r="N35" i="177"/>
  <c r="N31" i="177"/>
  <c r="J27" i="177"/>
  <c r="P26" i="177"/>
  <c r="M20" i="177"/>
  <c r="N19" i="177"/>
  <c r="G19" i="177"/>
  <c r="P18" i="177"/>
  <c r="G18" i="177"/>
  <c r="S17" i="177"/>
  <c r="G17" i="177"/>
  <c r="I17" i="177" s="1"/>
  <c r="I16" i="177"/>
  <c r="G16" i="177"/>
  <c r="S15" i="177"/>
  <c r="M15" i="177"/>
  <c r="G15" i="177"/>
  <c r="I14" i="177"/>
  <c r="G14" i="177"/>
  <c r="G13" i="177"/>
  <c r="N12" i="177"/>
  <c r="T9" i="177" s="1"/>
  <c r="I12" i="177"/>
  <c r="G12" i="177"/>
  <c r="P11" i="177"/>
  <c r="I11" i="177"/>
  <c r="G11" i="177"/>
  <c r="I13" i="177" s="1"/>
  <c r="T5" i="177"/>
  <c r="O4" i="177"/>
  <c r="I27" i="177" s="1"/>
  <c r="K4" i="177"/>
  <c r="I4" i="177"/>
  <c r="G4" i="177"/>
  <c r="E4" i="177"/>
  <c r="R3" i="177"/>
  <c r="M3" i="177"/>
  <c r="I3" i="177"/>
  <c r="E3" i="177"/>
  <c r="T61" i="176"/>
  <c r="T60" i="176"/>
  <c r="J59" i="176"/>
  <c r="J62" i="176" s="1"/>
  <c r="H59" i="176"/>
  <c r="G59" i="176"/>
  <c r="J27" i="176" s="1"/>
  <c r="E59" i="176"/>
  <c r="C65" i="176" s="1"/>
  <c r="M20" i="176"/>
  <c r="N19" i="176"/>
  <c r="G19" i="176"/>
  <c r="O26" i="176" s="1"/>
  <c r="P18" i="176"/>
  <c r="G18" i="176"/>
  <c r="S17" i="176"/>
  <c r="G17" i="176"/>
  <c r="I17" i="176" s="1"/>
  <c r="I16" i="176"/>
  <c r="G16" i="176"/>
  <c r="M15" i="176"/>
  <c r="I15" i="176"/>
  <c r="G15" i="176"/>
  <c r="I14" i="176"/>
  <c r="G14" i="176"/>
  <c r="G13" i="176"/>
  <c r="N12" i="176"/>
  <c r="T9" i="176" s="1"/>
  <c r="I12" i="176"/>
  <c r="G12" i="176"/>
  <c r="P11" i="176"/>
  <c r="I11" i="176"/>
  <c r="G11" i="176"/>
  <c r="I13" i="176" s="1"/>
  <c r="T5" i="176"/>
  <c r="K58" i="176" s="1"/>
  <c r="O4" i="176"/>
  <c r="I27" i="176" s="1"/>
  <c r="K4" i="176"/>
  <c r="I4" i="176"/>
  <c r="G4" i="176"/>
  <c r="E4" i="176"/>
  <c r="R3" i="176"/>
  <c r="M3" i="176"/>
  <c r="I3" i="176"/>
  <c r="E3" i="176"/>
  <c r="G18" i="122"/>
  <c r="C67" i="183" l="1"/>
  <c r="N28" i="183"/>
  <c r="C66" i="183"/>
  <c r="B64" i="183" s="1"/>
  <c r="L58" i="183"/>
  <c r="L57" i="183"/>
  <c r="L56" i="183"/>
  <c r="L55" i="183"/>
  <c r="L54" i="183"/>
  <c r="L53" i="183"/>
  <c r="L52" i="183"/>
  <c r="L51" i="183"/>
  <c r="L50" i="183"/>
  <c r="L49" i="183"/>
  <c r="L48" i="183"/>
  <c r="L47" i="183"/>
  <c r="L46" i="183"/>
  <c r="L45" i="183"/>
  <c r="L44" i="183"/>
  <c r="L43" i="183"/>
  <c r="L42" i="183"/>
  <c r="L41" i="183"/>
  <c r="L40" i="183"/>
  <c r="L39" i="183"/>
  <c r="L38" i="183"/>
  <c r="L37" i="183"/>
  <c r="L36" i="183"/>
  <c r="L35" i="183"/>
  <c r="L34" i="183"/>
  <c r="L33" i="183"/>
  <c r="L32" i="183"/>
  <c r="L31" i="183"/>
  <c r="L30" i="183"/>
  <c r="L29" i="183"/>
  <c r="K58" i="183"/>
  <c r="M58" i="183" s="1"/>
  <c r="K57" i="183"/>
  <c r="M57" i="183" s="1"/>
  <c r="K56" i="183"/>
  <c r="M56" i="183" s="1"/>
  <c r="K55" i="183"/>
  <c r="M55" i="183" s="1"/>
  <c r="K54" i="183"/>
  <c r="M54" i="183" s="1"/>
  <c r="K53" i="183"/>
  <c r="M53" i="183" s="1"/>
  <c r="K52" i="183"/>
  <c r="M52" i="183" s="1"/>
  <c r="K51" i="183"/>
  <c r="M51" i="183" s="1"/>
  <c r="K50" i="183"/>
  <c r="M50" i="183" s="1"/>
  <c r="K49" i="183"/>
  <c r="M49" i="183" s="1"/>
  <c r="K48" i="183"/>
  <c r="M48" i="183" s="1"/>
  <c r="K47" i="183"/>
  <c r="M47" i="183" s="1"/>
  <c r="K46" i="183"/>
  <c r="M46" i="183" s="1"/>
  <c r="K45" i="183"/>
  <c r="M45" i="183" s="1"/>
  <c r="K44" i="183"/>
  <c r="M44" i="183" s="1"/>
  <c r="K43" i="183"/>
  <c r="M43" i="183" s="1"/>
  <c r="K42" i="183"/>
  <c r="M42" i="183" s="1"/>
  <c r="K41" i="183"/>
  <c r="M41" i="183" s="1"/>
  <c r="K40" i="183"/>
  <c r="M40" i="183" s="1"/>
  <c r="K39" i="183"/>
  <c r="M39" i="183" s="1"/>
  <c r="K38" i="183"/>
  <c r="M38" i="183" s="1"/>
  <c r="K37" i="183"/>
  <c r="M37" i="183" s="1"/>
  <c r="K36" i="183"/>
  <c r="M36" i="183" s="1"/>
  <c r="K35" i="183"/>
  <c r="M35" i="183" s="1"/>
  <c r="K34" i="183"/>
  <c r="M34" i="183" s="1"/>
  <c r="K33" i="183"/>
  <c r="M33" i="183" s="1"/>
  <c r="K32" i="183"/>
  <c r="M32" i="183" s="1"/>
  <c r="K31" i="183"/>
  <c r="M31" i="183" s="1"/>
  <c r="K30" i="183"/>
  <c r="M30" i="183" s="1"/>
  <c r="K29" i="183"/>
  <c r="M29" i="183" s="1"/>
  <c r="L28" i="183"/>
  <c r="L59" i="183" s="1"/>
  <c r="H15" i="183"/>
  <c r="L61" i="183" s="1"/>
  <c r="K28" i="183"/>
  <c r="N31" i="183"/>
  <c r="N35" i="183"/>
  <c r="N39" i="183"/>
  <c r="N43" i="183"/>
  <c r="N47" i="183"/>
  <c r="N51" i="183"/>
  <c r="N55" i="183"/>
  <c r="H14" i="183"/>
  <c r="L60" i="183" s="1"/>
  <c r="O26" i="184"/>
  <c r="R26" i="184"/>
  <c r="I14" i="183"/>
  <c r="O26" i="183"/>
  <c r="R26" i="183"/>
  <c r="O28" i="184"/>
  <c r="L28" i="184"/>
  <c r="K29" i="184"/>
  <c r="K59" i="184" s="1"/>
  <c r="K30" i="184"/>
  <c r="K31" i="184"/>
  <c r="K32" i="184"/>
  <c r="K33" i="184"/>
  <c r="K34" i="184"/>
  <c r="K35" i="184"/>
  <c r="K36" i="184"/>
  <c r="K37" i="184"/>
  <c r="K38" i="184"/>
  <c r="K39" i="184"/>
  <c r="K40" i="184"/>
  <c r="K41" i="184"/>
  <c r="K42" i="184"/>
  <c r="K43" i="184"/>
  <c r="K44" i="184"/>
  <c r="K45" i="184"/>
  <c r="K46" i="184"/>
  <c r="K47" i="184"/>
  <c r="K48" i="184"/>
  <c r="K49" i="184"/>
  <c r="K50" i="184"/>
  <c r="K51" i="184"/>
  <c r="K52" i="184"/>
  <c r="K53" i="184"/>
  <c r="K54" i="184"/>
  <c r="K55" i="184"/>
  <c r="K56" i="184"/>
  <c r="K57" i="184"/>
  <c r="K58" i="184"/>
  <c r="S15" i="184"/>
  <c r="M28" i="184"/>
  <c r="L29" i="184"/>
  <c r="L30" i="184"/>
  <c r="L31" i="184"/>
  <c r="L32" i="184"/>
  <c r="L33" i="184"/>
  <c r="L34" i="184"/>
  <c r="L35" i="184"/>
  <c r="L36" i="184"/>
  <c r="L37" i="184"/>
  <c r="L38" i="184"/>
  <c r="L39" i="184"/>
  <c r="L40" i="184"/>
  <c r="L41" i="184"/>
  <c r="L42" i="184"/>
  <c r="L43" i="184"/>
  <c r="L44" i="184"/>
  <c r="L45" i="184"/>
  <c r="L46" i="184"/>
  <c r="L47" i="184"/>
  <c r="L48" i="184"/>
  <c r="L49" i="184"/>
  <c r="L50" i="184"/>
  <c r="L51" i="184"/>
  <c r="L52" i="184"/>
  <c r="L53" i="184"/>
  <c r="L54" i="184"/>
  <c r="L55" i="184"/>
  <c r="L56" i="184"/>
  <c r="L57" i="184"/>
  <c r="L58" i="184"/>
  <c r="C66" i="184"/>
  <c r="B64" i="184" s="1"/>
  <c r="H14" i="184"/>
  <c r="H15" i="184"/>
  <c r="N28" i="184"/>
  <c r="N59" i="184" s="1"/>
  <c r="N62" i="184" s="1"/>
  <c r="R62" i="184" s="1"/>
  <c r="M29" i="184"/>
  <c r="M30" i="184"/>
  <c r="M31" i="184"/>
  <c r="M32" i="184"/>
  <c r="M33" i="184"/>
  <c r="M34" i="184"/>
  <c r="M35" i="184"/>
  <c r="M36" i="184"/>
  <c r="M37" i="184"/>
  <c r="M38" i="184"/>
  <c r="M39" i="184"/>
  <c r="M40" i="184"/>
  <c r="M41" i="184"/>
  <c r="M42" i="184"/>
  <c r="M43" i="184"/>
  <c r="M44" i="184"/>
  <c r="M45" i="184"/>
  <c r="M46" i="184"/>
  <c r="M47" i="184"/>
  <c r="M48" i="184"/>
  <c r="M49" i="184"/>
  <c r="M50" i="184"/>
  <c r="M51" i="184"/>
  <c r="M52" i="184"/>
  <c r="M53" i="184"/>
  <c r="M54" i="184"/>
  <c r="M55" i="184"/>
  <c r="M56" i="184"/>
  <c r="M57" i="184"/>
  <c r="M58" i="184"/>
  <c r="P26" i="179"/>
  <c r="K28" i="179"/>
  <c r="N29" i="179"/>
  <c r="N30" i="179"/>
  <c r="N31" i="179"/>
  <c r="N32" i="179"/>
  <c r="N33" i="179"/>
  <c r="N34" i="179"/>
  <c r="N35" i="179"/>
  <c r="N36" i="179"/>
  <c r="N37" i="179"/>
  <c r="K39" i="179"/>
  <c r="N41" i="179"/>
  <c r="K43" i="179"/>
  <c r="N45" i="179"/>
  <c r="K47" i="179"/>
  <c r="N49" i="179"/>
  <c r="K51" i="179"/>
  <c r="M51" i="179" s="1"/>
  <c r="N53" i="179"/>
  <c r="K55" i="179"/>
  <c r="C67" i="179"/>
  <c r="C66" i="179"/>
  <c r="B64" i="179" s="1"/>
  <c r="L58" i="179"/>
  <c r="L57" i="179"/>
  <c r="L56" i="179"/>
  <c r="L55" i="179"/>
  <c r="L54" i="179"/>
  <c r="L53" i="179"/>
  <c r="L52" i="179"/>
  <c r="L51" i="179"/>
  <c r="L50" i="179"/>
  <c r="L49" i="179"/>
  <c r="L48" i="179"/>
  <c r="L47" i="179"/>
  <c r="L46" i="179"/>
  <c r="L45" i="179"/>
  <c r="L44" i="179"/>
  <c r="L43" i="179"/>
  <c r="L42" i="179"/>
  <c r="L41" i="179"/>
  <c r="L40" i="179"/>
  <c r="L39" i="179"/>
  <c r="L38" i="179"/>
  <c r="K29" i="179"/>
  <c r="K32" i="179"/>
  <c r="K36" i="179"/>
  <c r="M39" i="179"/>
  <c r="M43" i="179"/>
  <c r="N48" i="179"/>
  <c r="N56" i="179"/>
  <c r="C67" i="181"/>
  <c r="N28" i="181"/>
  <c r="C66" i="181"/>
  <c r="B64" i="181" s="1"/>
  <c r="L58" i="181"/>
  <c r="L57" i="181"/>
  <c r="L56" i="181"/>
  <c r="L55" i="181"/>
  <c r="L54" i="181"/>
  <c r="L53" i="181"/>
  <c r="L52" i="181"/>
  <c r="L51" i="181"/>
  <c r="L50" i="181"/>
  <c r="L49" i="181"/>
  <c r="L48" i="181"/>
  <c r="L47" i="181"/>
  <c r="L46" i="181"/>
  <c r="L45" i="181"/>
  <c r="L44" i="181"/>
  <c r="L43" i="181"/>
  <c r="L42" i="181"/>
  <c r="L41" i="181"/>
  <c r="L40" i="181"/>
  <c r="L39" i="181"/>
  <c r="L38" i="181"/>
  <c r="L37" i="181"/>
  <c r="L36" i="181"/>
  <c r="L35" i="181"/>
  <c r="L34" i="181"/>
  <c r="L33" i="181"/>
  <c r="L32" i="181"/>
  <c r="L31" i="181"/>
  <c r="L30" i="181"/>
  <c r="L29" i="181"/>
  <c r="S15" i="181"/>
  <c r="K58" i="181"/>
  <c r="M58" i="181" s="1"/>
  <c r="K57" i="181"/>
  <c r="M57" i="181" s="1"/>
  <c r="K56" i="181"/>
  <c r="M56" i="181" s="1"/>
  <c r="K55" i="181"/>
  <c r="M55" i="181" s="1"/>
  <c r="K54" i="181"/>
  <c r="M54" i="181" s="1"/>
  <c r="K53" i="181"/>
  <c r="M53" i="181" s="1"/>
  <c r="K52" i="181"/>
  <c r="M52" i="181" s="1"/>
  <c r="K51" i="181"/>
  <c r="M51" i="181" s="1"/>
  <c r="K50" i="181"/>
  <c r="M50" i="181" s="1"/>
  <c r="K49" i="181"/>
  <c r="M49" i="181" s="1"/>
  <c r="K48" i="181"/>
  <c r="M48" i="181" s="1"/>
  <c r="K47" i="181"/>
  <c r="M47" i="181" s="1"/>
  <c r="K46" i="181"/>
  <c r="M46" i="181" s="1"/>
  <c r="K45" i="181"/>
  <c r="M45" i="181" s="1"/>
  <c r="K44" i="181"/>
  <c r="M44" i="181" s="1"/>
  <c r="K43" i="181"/>
  <c r="M43" i="181" s="1"/>
  <c r="K42" i="181"/>
  <c r="M42" i="181" s="1"/>
  <c r="K41" i="181"/>
  <c r="M41" i="181" s="1"/>
  <c r="K40" i="181"/>
  <c r="M40" i="181" s="1"/>
  <c r="K39" i="181"/>
  <c r="M39" i="181" s="1"/>
  <c r="K38" i="181"/>
  <c r="M38" i="181" s="1"/>
  <c r="K37" i="181"/>
  <c r="M37" i="181" s="1"/>
  <c r="K36" i="181"/>
  <c r="M36" i="181" s="1"/>
  <c r="K35" i="181"/>
  <c r="M35" i="181" s="1"/>
  <c r="K34" i="181"/>
  <c r="M34" i="181" s="1"/>
  <c r="K33" i="181"/>
  <c r="M33" i="181" s="1"/>
  <c r="K32" i="181"/>
  <c r="M32" i="181" s="1"/>
  <c r="K31" i="181"/>
  <c r="M31" i="181" s="1"/>
  <c r="K30" i="181"/>
  <c r="M30" i="181" s="1"/>
  <c r="K29" i="181"/>
  <c r="M29" i="181" s="1"/>
  <c r="L28" i="181"/>
  <c r="L59" i="181" s="1"/>
  <c r="N58" i="181"/>
  <c r="N54" i="181"/>
  <c r="N50" i="181"/>
  <c r="N46" i="181"/>
  <c r="N42" i="181"/>
  <c r="N38" i="181"/>
  <c r="N34" i="181"/>
  <c r="N30" i="181"/>
  <c r="N57" i="181"/>
  <c r="N53" i="181"/>
  <c r="N49" i="181"/>
  <c r="N45" i="181"/>
  <c r="N41" i="181"/>
  <c r="N37" i="181"/>
  <c r="N33" i="181"/>
  <c r="N29" i="181"/>
  <c r="N31" i="181"/>
  <c r="N39" i="181"/>
  <c r="N47" i="181"/>
  <c r="N55" i="181"/>
  <c r="K31" i="179"/>
  <c r="K34" i="179"/>
  <c r="K37" i="179"/>
  <c r="N40" i="179"/>
  <c r="K46" i="179"/>
  <c r="M46" i="179" s="1"/>
  <c r="K54" i="179"/>
  <c r="T9" i="179"/>
  <c r="M28" i="179"/>
  <c r="L30" i="179"/>
  <c r="L32" i="179"/>
  <c r="L34" i="179"/>
  <c r="L36" i="179"/>
  <c r="N39" i="179"/>
  <c r="N43" i="179"/>
  <c r="K53" i="179"/>
  <c r="K57" i="179"/>
  <c r="R26" i="180"/>
  <c r="O28" i="180"/>
  <c r="N32" i="181"/>
  <c r="N40" i="181"/>
  <c r="N48" i="181"/>
  <c r="N56" i="181"/>
  <c r="L28" i="179"/>
  <c r="K30" i="179"/>
  <c r="K33" i="179"/>
  <c r="K35" i="179"/>
  <c r="K38" i="179"/>
  <c r="M38" i="179" s="1"/>
  <c r="K42" i="179"/>
  <c r="N44" i="179"/>
  <c r="M47" i="179"/>
  <c r="K50" i="179"/>
  <c r="M50" i="179" s="1"/>
  <c r="N52" i="179"/>
  <c r="M55" i="179"/>
  <c r="K58" i="179"/>
  <c r="S15" i="179"/>
  <c r="L29" i="179"/>
  <c r="L31" i="179"/>
  <c r="L33" i="179"/>
  <c r="L35" i="179"/>
  <c r="L37" i="179"/>
  <c r="K41" i="179"/>
  <c r="M41" i="179" s="1"/>
  <c r="M42" i="179"/>
  <c r="K45" i="179"/>
  <c r="N47" i="179"/>
  <c r="K49" i="179"/>
  <c r="M49" i="179" s="1"/>
  <c r="N51" i="179"/>
  <c r="M54" i="179"/>
  <c r="N55" i="179"/>
  <c r="M58" i="179"/>
  <c r="H14" i="179"/>
  <c r="H15" i="179"/>
  <c r="N28" i="179"/>
  <c r="M29" i="179"/>
  <c r="M30" i="179"/>
  <c r="M31" i="179"/>
  <c r="M32" i="179"/>
  <c r="M33" i="179"/>
  <c r="M34" i="179"/>
  <c r="M35" i="179"/>
  <c r="M36" i="179"/>
  <c r="M37" i="179"/>
  <c r="N38" i="179"/>
  <c r="K40" i="179"/>
  <c r="M40" i="179" s="1"/>
  <c r="N42" i="179"/>
  <c r="K44" i="179"/>
  <c r="M44" i="179" s="1"/>
  <c r="M45" i="179"/>
  <c r="N46" i="179"/>
  <c r="K48" i="179"/>
  <c r="M48" i="179" s="1"/>
  <c r="N50" i="179"/>
  <c r="K52" i="179"/>
  <c r="M52" i="179" s="1"/>
  <c r="M53" i="179"/>
  <c r="N54" i="179"/>
  <c r="K56" i="179"/>
  <c r="M56" i="179" s="1"/>
  <c r="M57" i="179"/>
  <c r="N58" i="179"/>
  <c r="C67" i="180"/>
  <c r="M58" i="180"/>
  <c r="M56" i="180"/>
  <c r="M54" i="180"/>
  <c r="M52" i="180"/>
  <c r="M50" i="180"/>
  <c r="M48" i="180"/>
  <c r="M46" i="180"/>
  <c r="M44" i="180"/>
  <c r="M42" i="180"/>
  <c r="M40" i="180"/>
  <c r="M38" i="180"/>
  <c r="M36" i="180"/>
  <c r="M34" i="180"/>
  <c r="M32" i="180"/>
  <c r="M30" i="180"/>
  <c r="N28" i="180"/>
  <c r="N59" i="180" s="1"/>
  <c r="N62" i="180" s="1"/>
  <c r="R62" i="180" s="1"/>
  <c r="C66" i="180"/>
  <c r="B64" i="180" s="1"/>
  <c r="L58" i="180"/>
  <c r="L57" i="180"/>
  <c r="L56" i="180"/>
  <c r="L55" i="180"/>
  <c r="L54" i="180"/>
  <c r="L53" i="180"/>
  <c r="L52" i="180"/>
  <c r="L51" i="180"/>
  <c r="L50" i="180"/>
  <c r="L49" i="180"/>
  <c r="L48" i="180"/>
  <c r="L47" i="180"/>
  <c r="L46" i="180"/>
  <c r="L45" i="180"/>
  <c r="L44" i="180"/>
  <c r="L43" i="180"/>
  <c r="L42" i="180"/>
  <c r="L41" i="180"/>
  <c r="L40" i="180"/>
  <c r="L39" i="180"/>
  <c r="L38" i="180"/>
  <c r="L37" i="180"/>
  <c r="L36" i="180"/>
  <c r="L35" i="180"/>
  <c r="L34" i="180"/>
  <c r="L33" i="180"/>
  <c r="L32" i="180"/>
  <c r="L31" i="180"/>
  <c r="L30" i="180"/>
  <c r="L29" i="180"/>
  <c r="L59" i="180" s="1"/>
  <c r="M28" i="180"/>
  <c r="S15" i="180"/>
  <c r="K29" i="180"/>
  <c r="K59" i="180" s="1"/>
  <c r="K31" i="180"/>
  <c r="M31" i="180" s="1"/>
  <c r="K33" i="180"/>
  <c r="M33" i="180" s="1"/>
  <c r="K35" i="180"/>
  <c r="M35" i="180" s="1"/>
  <c r="K37" i="180"/>
  <c r="M37" i="180" s="1"/>
  <c r="K39" i="180"/>
  <c r="M39" i="180" s="1"/>
  <c r="K41" i="180"/>
  <c r="M41" i="180" s="1"/>
  <c r="K43" i="180"/>
  <c r="M43" i="180" s="1"/>
  <c r="K45" i="180"/>
  <c r="M45" i="180" s="1"/>
  <c r="K47" i="180"/>
  <c r="M47" i="180" s="1"/>
  <c r="K49" i="180"/>
  <c r="M49" i="180" s="1"/>
  <c r="K51" i="180"/>
  <c r="M51" i="180" s="1"/>
  <c r="K53" i="180"/>
  <c r="M53" i="180" s="1"/>
  <c r="K55" i="180"/>
  <c r="M55" i="180" s="1"/>
  <c r="K57" i="180"/>
  <c r="M57" i="180" s="1"/>
  <c r="K28" i="181"/>
  <c r="N35" i="181"/>
  <c r="N43" i="181"/>
  <c r="N51" i="181"/>
  <c r="O26" i="182"/>
  <c r="R26" i="182"/>
  <c r="H14" i="181"/>
  <c r="L60" i="181" s="1"/>
  <c r="O26" i="181"/>
  <c r="R26" i="181"/>
  <c r="O28" i="182"/>
  <c r="L28" i="182"/>
  <c r="K29" i="182"/>
  <c r="K59" i="182" s="1"/>
  <c r="K30" i="182"/>
  <c r="K31" i="182"/>
  <c r="K32" i="182"/>
  <c r="K33" i="182"/>
  <c r="K34" i="182"/>
  <c r="K35" i="182"/>
  <c r="K36" i="182"/>
  <c r="K37" i="182"/>
  <c r="K38" i="182"/>
  <c r="K39" i="182"/>
  <c r="K40" i="182"/>
  <c r="K41" i="182"/>
  <c r="K42" i="182"/>
  <c r="K43" i="182"/>
  <c r="K44" i="182"/>
  <c r="K45" i="182"/>
  <c r="K46" i="182"/>
  <c r="K47" i="182"/>
  <c r="K48" i="182"/>
  <c r="K49" i="182"/>
  <c r="K50" i="182"/>
  <c r="K51" i="182"/>
  <c r="K52" i="182"/>
  <c r="K53" i="182"/>
  <c r="K54" i="182"/>
  <c r="K55" i="182"/>
  <c r="K56" i="182"/>
  <c r="K57" i="182"/>
  <c r="K58" i="182"/>
  <c r="S15" i="182"/>
  <c r="M28" i="182"/>
  <c r="L29" i="182"/>
  <c r="L30" i="182"/>
  <c r="L31" i="182"/>
  <c r="L32" i="182"/>
  <c r="L33" i="182"/>
  <c r="L34" i="182"/>
  <c r="L35" i="182"/>
  <c r="L36" i="182"/>
  <c r="L37" i="182"/>
  <c r="L38" i="182"/>
  <c r="L39" i="182"/>
  <c r="L40" i="182"/>
  <c r="L41" i="182"/>
  <c r="L42" i="182"/>
  <c r="L43" i="182"/>
  <c r="L44" i="182"/>
  <c r="L45" i="182"/>
  <c r="L46" i="182"/>
  <c r="L47" i="182"/>
  <c r="L48" i="182"/>
  <c r="L49" i="182"/>
  <c r="L50" i="182"/>
  <c r="L51" i="182"/>
  <c r="L52" i="182"/>
  <c r="L53" i="182"/>
  <c r="L54" i="182"/>
  <c r="L55" i="182"/>
  <c r="L56" i="182"/>
  <c r="L57" i="182"/>
  <c r="L58" i="182"/>
  <c r="C66" i="182"/>
  <c r="B64" i="182" s="1"/>
  <c r="H15" i="181"/>
  <c r="L61" i="181" s="1"/>
  <c r="H14" i="182"/>
  <c r="H15" i="182"/>
  <c r="N28" i="182"/>
  <c r="N59" i="182" s="1"/>
  <c r="N62" i="182" s="1"/>
  <c r="R62" i="182" s="1"/>
  <c r="M29" i="182"/>
  <c r="M30" i="182"/>
  <c r="M31" i="182"/>
  <c r="M32" i="182"/>
  <c r="M33" i="182"/>
  <c r="M34" i="182"/>
  <c r="M35" i="182"/>
  <c r="M36" i="182"/>
  <c r="M37" i="182"/>
  <c r="M38" i="182"/>
  <c r="M39" i="182"/>
  <c r="M40" i="182"/>
  <c r="M41" i="182"/>
  <c r="M42" i="182"/>
  <c r="M43" i="182"/>
  <c r="M44" i="182"/>
  <c r="M45" i="182"/>
  <c r="M46" i="182"/>
  <c r="M47" i="182"/>
  <c r="M48" i="182"/>
  <c r="M49" i="182"/>
  <c r="M50" i="182"/>
  <c r="M51" i="182"/>
  <c r="M52" i="182"/>
  <c r="M53" i="182"/>
  <c r="M54" i="182"/>
  <c r="M55" i="182"/>
  <c r="M56" i="182"/>
  <c r="M57" i="182"/>
  <c r="M58" i="182"/>
  <c r="C67" i="177"/>
  <c r="M56" i="177"/>
  <c r="M52" i="177"/>
  <c r="M48" i="177"/>
  <c r="M44" i="177"/>
  <c r="M40" i="177"/>
  <c r="M36" i="177"/>
  <c r="M32" i="177"/>
  <c r="N28" i="177"/>
  <c r="C66" i="177"/>
  <c r="B64" i="177" s="1"/>
  <c r="L58" i="177"/>
  <c r="L57" i="177"/>
  <c r="L56" i="177"/>
  <c r="L55" i="177"/>
  <c r="L54" i="177"/>
  <c r="L53" i="177"/>
  <c r="L52" i="177"/>
  <c r="L51" i="177"/>
  <c r="L50" i="177"/>
  <c r="L49" i="177"/>
  <c r="L48" i="177"/>
  <c r="L47" i="177"/>
  <c r="L46" i="177"/>
  <c r="L45" i="177"/>
  <c r="L44" i="177"/>
  <c r="L43" i="177"/>
  <c r="L42" i="177"/>
  <c r="L41" i="177"/>
  <c r="L40" i="177"/>
  <c r="L39" i="177"/>
  <c r="L38" i="177"/>
  <c r="L37" i="177"/>
  <c r="L36" i="177"/>
  <c r="L35" i="177"/>
  <c r="L34" i="177"/>
  <c r="L33" i="177"/>
  <c r="L32" i="177"/>
  <c r="L31" i="177"/>
  <c r="L30" i="177"/>
  <c r="L29" i="177"/>
  <c r="K58" i="177"/>
  <c r="M58" i="177" s="1"/>
  <c r="K57" i="177"/>
  <c r="M57" i="177" s="1"/>
  <c r="K56" i="177"/>
  <c r="K55" i="177"/>
  <c r="M55" i="177" s="1"/>
  <c r="K54" i="177"/>
  <c r="M54" i="177" s="1"/>
  <c r="K53" i="177"/>
  <c r="M53" i="177" s="1"/>
  <c r="K52" i="177"/>
  <c r="K51" i="177"/>
  <c r="M51" i="177" s="1"/>
  <c r="K50" i="177"/>
  <c r="M50" i="177" s="1"/>
  <c r="K49" i="177"/>
  <c r="M49" i="177" s="1"/>
  <c r="K48" i="177"/>
  <c r="K47" i="177"/>
  <c r="M47" i="177" s="1"/>
  <c r="K46" i="177"/>
  <c r="M46" i="177" s="1"/>
  <c r="K45" i="177"/>
  <c r="M45" i="177" s="1"/>
  <c r="K44" i="177"/>
  <c r="K43" i="177"/>
  <c r="M43" i="177" s="1"/>
  <c r="K42" i="177"/>
  <c r="M42" i="177" s="1"/>
  <c r="K41" i="177"/>
  <c r="M41" i="177" s="1"/>
  <c r="K40" i="177"/>
  <c r="K39" i="177"/>
  <c r="M39" i="177" s="1"/>
  <c r="K38" i="177"/>
  <c r="M38" i="177" s="1"/>
  <c r="K37" i="177"/>
  <c r="M37" i="177" s="1"/>
  <c r="K36" i="177"/>
  <c r="K35" i="177"/>
  <c r="M35" i="177" s="1"/>
  <c r="K34" i="177"/>
  <c r="M34" i="177" s="1"/>
  <c r="K33" i="177"/>
  <c r="M33" i="177" s="1"/>
  <c r="K32" i="177"/>
  <c r="K31" i="177"/>
  <c r="M31" i="177" s="1"/>
  <c r="K30" i="177"/>
  <c r="M30" i="177" s="1"/>
  <c r="K29" i="177"/>
  <c r="M29" i="177" s="1"/>
  <c r="L28" i="177"/>
  <c r="H15" i="177"/>
  <c r="O26" i="177"/>
  <c r="R26" i="177"/>
  <c r="N32" i="177"/>
  <c r="N36" i="177"/>
  <c r="N40" i="177"/>
  <c r="N44" i="177"/>
  <c r="N48" i="177"/>
  <c r="N52" i="177"/>
  <c r="N56" i="177"/>
  <c r="O26" i="178"/>
  <c r="R26" i="178"/>
  <c r="H14" i="177"/>
  <c r="I15" i="177"/>
  <c r="N29" i="177"/>
  <c r="N33" i="177"/>
  <c r="N37" i="177"/>
  <c r="N41" i="177"/>
  <c r="N45" i="177"/>
  <c r="N49" i="177"/>
  <c r="N53" i="177"/>
  <c r="N57" i="177"/>
  <c r="K28" i="177"/>
  <c r="N30" i="177"/>
  <c r="N34" i="177"/>
  <c r="N38" i="177"/>
  <c r="N42" i="177"/>
  <c r="N46" i="177"/>
  <c r="N50" i="177"/>
  <c r="N54" i="177"/>
  <c r="N58" i="177"/>
  <c r="O28" i="178"/>
  <c r="L28" i="178"/>
  <c r="K29" i="178"/>
  <c r="K59" i="178" s="1"/>
  <c r="K30" i="178"/>
  <c r="K31" i="178"/>
  <c r="K32" i="178"/>
  <c r="K33" i="178"/>
  <c r="K34" i="178"/>
  <c r="K35" i="178"/>
  <c r="K36" i="178"/>
  <c r="K37" i="178"/>
  <c r="K38" i="178"/>
  <c r="K39" i="178"/>
  <c r="K40" i="178"/>
  <c r="K41" i="178"/>
  <c r="K42" i="178"/>
  <c r="K43" i="178"/>
  <c r="K44" i="178"/>
  <c r="K45" i="178"/>
  <c r="K46" i="178"/>
  <c r="K47" i="178"/>
  <c r="K48" i="178"/>
  <c r="K49" i="178"/>
  <c r="K50" i="178"/>
  <c r="K51" i="178"/>
  <c r="K52" i="178"/>
  <c r="K53" i="178"/>
  <c r="K54" i="178"/>
  <c r="K55" i="178"/>
  <c r="K56" i="178"/>
  <c r="K57" i="178"/>
  <c r="K58" i="178"/>
  <c r="S15" i="178"/>
  <c r="M28" i="178"/>
  <c r="L29" i="178"/>
  <c r="L30" i="178"/>
  <c r="L31" i="178"/>
  <c r="L32" i="178"/>
  <c r="L33" i="178"/>
  <c r="L34" i="178"/>
  <c r="L35" i="178"/>
  <c r="L36" i="178"/>
  <c r="L37" i="178"/>
  <c r="L38" i="178"/>
  <c r="L39" i="178"/>
  <c r="L40" i="178"/>
  <c r="L41" i="178"/>
  <c r="L42" i="178"/>
  <c r="L43" i="178"/>
  <c r="L44" i="178"/>
  <c r="L45" i="178"/>
  <c r="L46" i="178"/>
  <c r="L47" i="178"/>
  <c r="L48" i="178"/>
  <c r="L49" i="178"/>
  <c r="L50" i="178"/>
  <c r="L51" i="178"/>
  <c r="L52" i="178"/>
  <c r="L53" i="178"/>
  <c r="L54" i="178"/>
  <c r="L55" i="178"/>
  <c r="L56" i="178"/>
  <c r="L57" i="178"/>
  <c r="L58" i="178"/>
  <c r="C66" i="178"/>
  <c r="B64" i="178" s="1"/>
  <c r="H14" i="178"/>
  <c r="H15" i="178"/>
  <c r="N28" i="178"/>
  <c r="N59" i="178" s="1"/>
  <c r="N62" i="178" s="1"/>
  <c r="R62" i="178" s="1"/>
  <c r="M29" i="178"/>
  <c r="M30" i="178"/>
  <c r="M31" i="178"/>
  <c r="M32" i="178"/>
  <c r="M33" i="178"/>
  <c r="M34" i="178"/>
  <c r="M35" i="178"/>
  <c r="M36" i="178"/>
  <c r="M37" i="178"/>
  <c r="M38" i="178"/>
  <c r="M39" i="178"/>
  <c r="M40" i="178"/>
  <c r="M41" i="178"/>
  <c r="M42" i="178"/>
  <c r="M43" i="178"/>
  <c r="M44" i="178"/>
  <c r="M45" i="178"/>
  <c r="M46" i="178"/>
  <c r="M47" i="178"/>
  <c r="M48" i="178"/>
  <c r="M49" i="178"/>
  <c r="M50" i="178"/>
  <c r="M51" i="178"/>
  <c r="M52" i="178"/>
  <c r="M53" i="178"/>
  <c r="M54" i="178"/>
  <c r="M55" i="178"/>
  <c r="M56" i="178"/>
  <c r="M57" i="178"/>
  <c r="M58" i="178"/>
  <c r="K28" i="176"/>
  <c r="N29" i="176"/>
  <c r="N31" i="176"/>
  <c r="N33" i="176"/>
  <c r="N35" i="176"/>
  <c r="N37" i="176"/>
  <c r="N39" i="176"/>
  <c r="N41" i="176"/>
  <c r="N43" i="176"/>
  <c r="N45" i="176"/>
  <c r="N47" i="176"/>
  <c r="N49" i="176"/>
  <c r="N51" i="176"/>
  <c r="N53" i="176"/>
  <c r="N55" i="176"/>
  <c r="N57" i="176"/>
  <c r="L28" i="176"/>
  <c r="K30" i="176"/>
  <c r="K32" i="176"/>
  <c r="K34" i="176"/>
  <c r="K36" i="176"/>
  <c r="M36" i="176" s="1"/>
  <c r="K38" i="176"/>
  <c r="K40" i="176"/>
  <c r="K42" i="176"/>
  <c r="K44" i="176"/>
  <c r="M44" i="176" s="1"/>
  <c r="K46" i="176"/>
  <c r="K48" i="176"/>
  <c r="K50" i="176"/>
  <c r="K52" i="176"/>
  <c r="M52" i="176" s="1"/>
  <c r="K54" i="176"/>
  <c r="K56" i="176"/>
  <c r="M56" i="176" s="1"/>
  <c r="C67" i="176"/>
  <c r="M58" i="176"/>
  <c r="M54" i="176"/>
  <c r="M51" i="176"/>
  <c r="M50" i="176"/>
  <c r="M48" i="176"/>
  <c r="M46" i="176"/>
  <c r="M43" i="176"/>
  <c r="M42" i="176"/>
  <c r="M40" i="176"/>
  <c r="M38" i="176"/>
  <c r="M35" i="176"/>
  <c r="M34" i="176"/>
  <c r="M32" i="176"/>
  <c r="M30" i="176"/>
  <c r="N28" i="176"/>
  <c r="L58" i="176"/>
  <c r="L57" i="176"/>
  <c r="L56" i="176"/>
  <c r="L55" i="176"/>
  <c r="L54" i="176"/>
  <c r="L53" i="176"/>
  <c r="L52" i="176"/>
  <c r="L51" i="176"/>
  <c r="L50" i="176"/>
  <c r="L49" i="176"/>
  <c r="L48" i="176"/>
  <c r="L47" i="176"/>
  <c r="L46" i="176"/>
  <c r="L45" i="176"/>
  <c r="L44" i="176"/>
  <c r="L43" i="176"/>
  <c r="L42" i="176"/>
  <c r="L41" i="176"/>
  <c r="L40" i="176"/>
  <c r="L39" i="176"/>
  <c r="L38" i="176"/>
  <c r="L37" i="176"/>
  <c r="L36" i="176"/>
  <c r="L35" i="176"/>
  <c r="L34" i="176"/>
  <c r="L33" i="176"/>
  <c r="L32" i="176"/>
  <c r="L31" i="176"/>
  <c r="L30" i="176"/>
  <c r="L29" i="176"/>
  <c r="S15" i="176"/>
  <c r="C66" i="176"/>
  <c r="B64" i="176" s="1"/>
  <c r="R26" i="176"/>
  <c r="K29" i="176"/>
  <c r="M29" i="176" s="1"/>
  <c r="K31" i="176"/>
  <c r="M31" i="176" s="1"/>
  <c r="K33" i="176"/>
  <c r="M33" i="176" s="1"/>
  <c r="K35" i="176"/>
  <c r="K37" i="176"/>
  <c r="M37" i="176" s="1"/>
  <c r="K39" i="176"/>
  <c r="M39" i="176" s="1"/>
  <c r="K41" i="176"/>
  <c r="M41" i="176" s="1"/>
  <c r="K43" i="176"/>
  <c r="K45" i="176"/>
  <c r="M45" i="176" s="1"/>
  <c r="K47" i="176"/>
  <c r="M47" i="176" s="1"/>
  <c r="K49" i="176"/>
  <c r="M49" i="176" s="1"/>
  <c r="K51" i="176"/>
  <c r="K53" i="176"/>
  <c r="M53" i="176" s="1"/>
  <c r="K55" i="176"/>
  <c r="M55" i="176" s="1"/>
  <c r="K57" i="176"/>
  <c r="M57" i="176" s="1"/>
  <c r="P26" i="176"/>
  <c r="N30" i="176"/>
  <c r="N32" i="176"/>
  <c r="N34" i="176"/>
  <c r="N36" i="176"/>
  <c r="N38" i="176"/>
  <c r="N40" i="176"/>
  <c r="N42" i="176"/>
  <c r="N44" i="176"/>
  <c r="N46" i="176"/>
  <c r="N48" i="176"/>
  <c r="N50" i="176"/>
  <c r="N52" i="176"/>
  <c r="N54" i="176"/>
  <c r="N56" i="176"/>
  <c r="N58" i="176"/>
  <c r="H14" i="176"/>
  <c r="H15" i="176"/>
  <c r="G17" i="117"/>
  <c r="G19" i="122" s="1"/>
  <c r="I16" i="117"/>
  <c r="K61" i="184" l="1"/>
  <c r="K60" i="184"/>
  <c r="K62" i="184" s="1"/>
  <c r="O62" i="184" s="1"/>
  <c r="M59" i="184"/>
  <c r="K59" i="183"/>
  <c r="O28" i="183"/>
  <c r="M28" i="183"/>
  <c r="M59" i="183" s="1"/>
  <c r="N59" i="183"/>
  <c r="N62" i="183" s="1"/>
  <c r="R62" i="183" s="1"/>
  <c r="L59" i="184"/>
  <c r="L62" i="183"/>
  <c r="P62" i="183" s="1"/>
  <c r="K60" i="182"/>
  <c r="K62" i="182" s="1"/>
  <c r="O62" i="182" s="1"/>
  <c r="K61" i="182"/>
  <c r="L60" i="180"/>
  <c r="L61" i="180"/>
  <c r="M61" i="180" s="1"/>
  <c r="K61" i="180"/>
  <c r="K60" i="180"/>
  <c r="K62" i="180" s="1"/>
  <c r="O62" i="180" s="1"/>
  <c r="M29" i="180"/>
  <c r="M59" i="180" s="1"/>
  <c r="L59" i="179"/>
  <c r="N59" i="179"/>
  <c r="N62" i="179" s="1"/>
  <c r="R62" i="179" s="1"/>
  <c r="M59" i="179"/>
  <c r="L59" i="182"/>
  <c r="K59" i="181"/>
  <c r="O28" i="181"/>
  <c r="M59" i="182"/>
  <c r="L62" i="181"/>
  <c r="P62" i="181" s="1"/>
  <c r="M28" i="181"/>
  <c r="M59" i="181" s="1"/>
  <c r="N59" i="181"/>
  <c r="N62" i="181" s="1"/>
  <c r="R62" i="181" s="1"/>
  <c r="K59" i="179"/>
  <c r="O28" i="179"/>
  <c r="K61" i="178"/>
  <c r="K60" i="178"/>
  <c r="K62" i="178" s="1"/>
  <c r="O62" i="178" s="1"/>
  <c r="N59" i="177"/>
  <c r="N62" i="177" s="1"/>
  <c r="R62" i="177" s="1"/>
  <c r="M59" i="178"/>
  <c r="K59" i="177"/>
  <c r="O28" i="177"/>
  <c r="M28" i="177"/>
  <c r="M59" i="177" s="1"/>
  <c r="L59" i="177"/>
  <c r="L59" i="178"/>
  <c r="L59" i="176"/>
  <c r="O28" i="176"/>
  <c r="K59" i="176"/>
  <c r="N59" i="176"/>
  <c r="N62" i="176" s="1"/>
  <c r="R62" i="176" s="1"/>
  <c r="M28" i="176"/>
  <c r="M59" i="176" s="1"/>
  <c r="G17" i="122"/>
  <c r="I17" i="122" s="1"/>
  <c r="G16" i="122"/>
  <c r="I16" i="122" s="1"/>
  <c r="G15" i="122"/>
  <c r="I15" i="122" s="1"/>
  <c r="G14" i="122"/>
  <c r="I14" i="122" s="1"/>
  <c r="G13" i="122"/>
  <c r="G12" i="122"/>
  <c r="I12" i="122" s="1"/>
  <c r="G11" i="122"/>
  <c r="K4" i="122"/>
  <c r="I4" i="122"/>
  <c r="G4" i="122"/>
  <c r="E4" i="122"/>
  <c r="R3" i="122"/>
  <c r="M3" i="122"/>
  <c r="I3" i="122"/>
  <c r="E3" i="122"/>
  <c r="T61" i="122"/>
  <c r="T60" i="122"/>
  <c r="J59" i="122"/>
  <c r="J62" i="122" s="1"/>
  <c r="H59" i="122"/>
  <c r="G59" i="122"/>
  <c r="J27" i="122" s="1"/>
  <c r="E59" i="122"/>
  <c r="C65" i="122" s="1"/>
  <c r="M20" i="122"/>
  <c r="N19" i="122"/>
  <c r="P18" i="122"/>
  <c r="M15" i="122"/>
  <c r="N12" i="122"/>
  <c r="T9" i="122" s="1"/>
  <c r="P11" i="122"/>
  <c r="T5" i="122"/>
  <c r="M20" i="120"/>
  <c r="M20" i="119"/>
  <c r="G17" i="120"/>
  <c r="G16" i="120"/>
  <c r="G15" i="120"/>
  <c r="G14" i="120"/>
  <c r="G13" i="120"/>
  <c r="G12" i="120"/>
  <c r="G11" i="120"/>
  <c r="K4" i="120"/>
  <c r="I4" i="120"/>
  <c r="G4" i="120"/>
  <c r="E4" i="120"/>
  <c r="R3" i="120"/>
  <c r="M3" i="120"/>
  <c r="I3" i="120"/>
  <c r="E3" i="120"/>
  <c r="G17" i="119"/>
  <c r="G16" i="119"/>
  <c r="G15" i="119"/>
  <c r="G14" i="119"/>
  <c r="G13" i="119"/>
  <c r="G12" i="119"/>
  <c r="G11" i="119"/>
  <c r="K4" i="119"/>
  <c r="I4" i="119"/>
  <c r="G4" i="119"/>
  <c r="E4" i="119"/>
  <c r="R3" i="119"/>
  <c r="M3" i="119"/>
  <c r="I3" i="119"/>
  <c r="E3" i="119"/>
  <c r="J27" i="119"/>
  <c r="J27" i="120"/>
  <c r="L60" i="184" l="1"/>
  <c r="M60" i="184" s="1"/>
  <c r="L61" i="184"/>
  <c r="M61" i="184" s="1"/>
  <c r="K61" i="183"/>
  <c r="M61" i="183" s="1"/>
  <c r="K60" i="183"/>
  <c r="M60" i="183" s="1"/>
  <c r="M62" i="183" s="1"/>
  <c r="M62" i="184"/>
  <c r="M60" i="180"/>
  <c r="M62" i="180" s="1"/>
  <c r="K61" i="181"/>
  <c r="M61" i="181" s="1"/>
  <c r="K60" i="181"/>
  <c r="M60" i="181" s="1"/>
  <c r="M62" i="181" s="1"/>
  <c r="L62" i="180"/>
  <c r="P62" i="180" s="1"/>
  <c r="Q62" i="180" s="1"/>
  <c r="S62" i="180" s="1"/>
  <c r="K61" i="179"/>
  <c r="K60" i="179"/>
  <c r="K62" i="179" s="1"/>
  <c r="O62" i="179" s="1"/>
  <c r="L61" i="182"/>
  <c r="M61" i="182" s="1"/>
  <c r="L60" i="182"/>
  <c r="M60" i="182" s="1"/>
  <c r="M62" i="182" s="1"/>
  <c r="L62" i="179"/>
  <c r="P62" i="179" s="1"/>
  <c r="L60" i="179"/>
  <c r="L61" i="179"/>
  <c r="K61" i="177"/>
  <c r="K60" i="177"/>
  <c r="K62" i="177" s="1"/>
  <c r="O62" i="177" s="1"/>
  <c r="L60" i="178"/>
  <c r="M60" i="178" s="1"/>
  <c r="L61" i="178"/>
  <c r="M61" i="178" s="1"/>
  <c r="L62" i="177"/>
  <c r="P62" i="177" s="1"/>
  <c r="L61" i="177"/>
  <c r="L60" i="177"/>
  <c r="M60" i="177" s="1"/>
  <c r="M62" i="177" s="1"/>
  <c r="M62" i="178"/>
  <c r="K61" i="176"/>
  <c r="K60" i="176"/>
  <c r="K62" i="176" s="1"/>
  <c r="O62" i="176" s="1"/>
  <c r="L60" i="176"/>
  <c r="L61" i="176"/>
  <c r="M61" i="176" s="1"/>
  <c r="K29" i="122"/>
  <c r="M29" i="122" s="1"/>
  <c r="K31" i="122"/>
  <c r="K34" i="122"/>
  <c r="K36" i="122"/>
  <c r="K38" i="122"/>
  <c r="M38" i="122" s="1"/>
  <c r="K40" i="122"/>
  <c r="M40" i="122" s="1"/>
  <c r="K42" i="122"/>
  <c r="K44" i="122"/>
  <c r="M44" i="122" s="1"/>
  <c r="K46" i="122"/>
  <c r="M46" i="122" s="1"/>
  <c r="K48" i="122"/>
  <c r="M48" i="122" s="1"/>
  <c r="K54" i="122"/>
  <c r="L29" i="122"/>
  <c r="L31" i="122"/>
  <c r="L34" i="122"/>
  <c r="L36" i="122"/>
  <c r="L38" i="122"/>
  <c r="L40" i="122"/>
  <c r="L42" i="122"/>
  <c r="L44" i="122"/>
  <c r="L46" i="122"/>
  <c r="L48" i="122"/>
  <c r="L50" i="122"/>
  <c r="L52" i="122"/>
  <c r="L54" i="122"/>
  <c r="L56" i="122"/>
  <c r="L58" i="122"/>
  <c r="L37" i="122"/>
  <c r="L41" i="122"/>
  <c r="L45" i="122"/>
  <c r="L49" i="122"/>
  <c r="L55" i="122"/>
  <c r="K28" i="122"/>
  <c r="O28" i="122" s="1"/>
  <c r="K50" i="122"/>
  <c r="M50" i="122" s="1"/>
  <c r="K56" i="122"/>
  <c r="K30" i="122"/>
  <c r="K32" i="122"/>
  <c r="M32" i="122" s="1"/>
  <c r="K35" i="122"/>
  <c r="K37" i="122"/>
  <c r="M37" i="122" s="1"/>
  <c r="K39" i="122"/>
  <c r="M39" i="122" s="1"/>
  <c r="K41" i="122"/>
  <c r="M41" i="122" s="1"/>
  <c r="K43" i="122"/>
  <c r="M43" i="122" s="1"/>
  <c r="K45" i="122"/>
  <c r="K47" i="122"/>
  <c r="M47" i="122" s="1"/>
  <c r="K49" i="122"/>
  <c r="M49" i="122" s="1"/>
  <c r="K51" i="122"/>
  <c r="M51" i="122" s="1"/>
  <c r="K53" i="122"/>
  <c r="M53" i="122" s="1"/>
  <c r="K55" i="122"/>
  <c r="M55" i="122" s="1"/>
  <c r="K57" i="122"/>
  <c r="M57" i="122" s="1"/>
  <c r="L28" i="122"/>
  <c r="L30" i="122"/>
  <c r="L32" i="122"/>
  <c r="L35" i="122"/>
  <c r="L39" i="122"/>
  <c r="L43" i="122"/>
  <c r="L47" i="122"/>
  <c r="L51" i="122"/>
  <c r="L53" i="122"/>
  <c r="L57" i="122"/>
  <c r="K52" i="122"/>
  <c r="M52" i="122" s="1"/>
  <c r="K58" i="122"/>
  <c r="M58" i="122" s="1"/>
  <c r="K33" i="122"/>
  <c r="M33" i="122" s="1"/>
  <c r="L33" i="122"/>
  <c r="I11" i="122"/>
  <c r="C67" i="122"/>
  <c r="O26" i="122"/>
  <c r="I13" i="122"/>
  <c r="N33" i="122"/>
  <c r="N41" i="122"/>
  <c r="N49" i="122"/>
  <c r="N57" i="122"/>
  <c r="N30" i="122"/>
  <c r="N34" i="122"/>
  <c r="N38" i="122"/>
  <c r="N42" i="122"/>
  <c r="N46" i="122"/>
  <c r="N50" i="122"/>
  <c r="N54" i="122"/>
  <c r="N58" i="122"/>
  <c r="N29" i="122"/>
  <c r="N37" i="122"/>
  <c r="N45" i="122"/>
  <c r="N53" i="122"/>
  <c r="N31" i="122"/>
  <c r="N35" i="122"/>
  <c r="N39" i="122"/>
  <c r="N43" i="122"/>
  <c r="N47" i="122"/>
  <c r="N51" i="122"/>
  <c r="N55" i="122"/>
  <c r="N32" i="122"/>
  <c r="N36" i="122"/>
  <c r="N40" i="122"/>
  <c r="N44" i="122"/>
  <c r="N48" i="122"/>
  <c r="N52" i="122"/>
  <c r="N56" i="122"/>
  <c r="M35" i="122"/>
  <c r="M45" i="122"/>
  <c r="C66" i="122"/>
  <c r="H14" i="122"/>
  <c r="H15" i="122"/>
  <c r="N28" i="122"/>
  <c r="M34" i="122"/>
  <c r="M36" i="122"/>
  <c r="M42" i="122"/>
  <c r="M54" i="122"/>
  <c r="M56" i="122"/>
  <c r="G17" i="121"/>
  <c r="G16" i="121"/>
  <c r="I15" i="121"/>
  <c r="I14" i="121"/>
  <c r="I13" i="121"/>
  <c r="H13" i="121"/>
  <c r="I12" i="121"/>
  <c r="H12" i="121"/>
  <c r="I11" i="121"/>
  <c r="I10" i="121"/>
  <c r="I9" i="121"/>
  <c r="O6" i="121"/>
  <c r="T61" i="120"/>
  <c r="T60" i="120"/>
  <c r="J59" i="120"/>
  <c r="J62" i="120" s="1"/>
  <c r="H59" i="120"/>
  <c r="G59" i="120"/>
  <c r="E59" i="120"/>
  <c r="C65" i="120" s="1"/>
  <c r="N19" i="120"/>
  <c r="G19" i="120"/>
  <c r="O26" i="120" s="1"/>
  <c r="P18" i="120"/>
  <c r="I17" i="120"/>
  <c r="I16" i="120"/>
  <c r="M15" i="120"/>
  <c r="I15" i="120"/>
  <c r="I14" i="120"/>
  <c r="N12" i="120"/>
  <c r="I12" i="120"/>
  <c r="P11" i="120"/>
  <c r="I11" i="120"/>
  <c r="I13" i="120"/>
  <c r="T9" i="120"/>
  <c r="T5" i="120"/>
  <c r="C67" i="120" s="1"/>
  <c r="T61" i="119"/>
  <c r="T60" i="119"/>
  <c r="J59" i="119"/>
  <c r="J62" i="119" s="1"/>
  <c r="H59" i="119"/>
  <c r="G59" i="119"/>
  <c r="E59" i="119"/>
  <c r="C65" i="119" s="1"/>
  <c r="N55" i="119"/>
  <c r="N51" i="119"/>
  <c r="N47" i="119"/>
  <c r="N43" i="119"/>
  <c r="N39" i="119"/>
  <c r="N35" i="119"/>
  <c r="N31" i="119"/>
  <c r="N19" i="119"/>
  <c r="G19" i="119"/>
  <c r="O26" i="119" s="1"/>
  <c r="P18" i="119"/>
  <c r="I17" i="119"/>
  <c r="I16" i="119"/>
  <c r="M15" i="119"/>
  <c r="I15" i="119"/>
  <c r="I14" i="119"/>
  <c r="N12" i="119"/>
  <c r="I12" i="119"/>
  <c r="P11" i="119"/>
  <c r="I11" i="119"/>
  <c r="I13" i="119"/>
  <c r="T9" i="119"/>
  <c r="T5" i="119"/>
  <c r="C67" i="119" s="1"/>
  <c r="F6" i="55"/>
  <c r="J11" i="55"/>
  <c r="K7" i="55"/>
  <c r="K11" i="55"/>
  <c r="T9" i="55"/>
  <c r="T13" i="55"/>
  <c r="E5" i="55"/>
  <c r="G13" i="55"/>
  <c r="I10" i="55"/>
  <c r="F9" i="55"/>
  <c r="J14" i="55"/>
  <c r="S9" i="55"/>
  <c r="S13" i="55"/>
  <c r="D8" i="55"/>
  <c r="D12" i="55"/>
  <c r="E10" i="55"/>
  <c r="S5" i="55"/>
  <c r="F11" i="55"/>
  <c r="G8" i="55"/>
  <c r="L10" i="55"/>
  <c r="J9" i="55"/>
  <c r="C6" i="55"/>
  <c r="C10" i="55"/>
  <c r="C14" i="55"/>
  <c r="H8" i="55"/>
  <c r="H12" i="55"/>
  <c r="I11" i="55"/>
  <c r="E8" i="55"/>
  <c r="K5" i="55"/>
  <c r="J8" i="55"/>
  <c r="G7" i="55"/>
  <c r="L6" i="55"/>
  <c r="I8" i="55"/>
  <c r="J5" i="55"/>
  <c r="L5" i="55"/>
  <c r="H6" i="55"/>
  <c r="K10" i="55"/>
  <c r="T8" i="55"/>
  <c r="G10" i="55"/>
  <c r="F13" i="55"/>
  <c r="S8" i="55"/>
  <c r="D7" i="55"/>
  <c r="J7" i="55"/>
  <c r="B13" i="55"/>
  <c r="K8" i="55"/>
  <c r="K12" i="55"/>
  <c r="T6" i="55"/>
  <c r="T10" i="55"/>
  <c r="T14" i="55"/>
  <c r="E13" i="55"/>
  <c r="B10" i="55"/>
  <c r="L7" i="55"/>
  <c r="J10" i="55"/>
  <c r="S6" i="55"/>
  <c r="S10" i="55"/>
  <c r="S14" i="55"/>
  <c r="D9" i="55"/>
  <c r="D13" i="55"/>
  <c r="I13" i="55"/>
  <c r="H5" i="55"/>
  <c r="B14" i="55"/>
  <c r="G12" i="55"/>
  <c r="L13" i="55"/>
  <c r="B11" i="55"/>
  <c r="C7" i="55"/>
  <c r="C11" i="55"/>
  <c r="H9" i="55"/>
  <c r="H13" i="55"/>
  <c r="G5" i="55"/>
  <c r="J12" i="55"/>
  <c r="G9" i="55"/>
  <c r="L9" i="55"/>
  <c r="I9" i="55"/>
  <c r="E11" i="55"/>
  <c r="F12" i="55"/>
  <c r="E9" i="55"/>
  <c r="B5" i="55"/>
  <c r="L12" i="55"/>
  <c r="F5" i="55"/>
  <c r="B9" i="55"/>
  <c r="F14" i="55"/>
  <c r="K9" i="55"/>
  <c r="K13" i="55"/>
  <c r="T7" i="55"/>
  <c r="T11" i="55"/>
  <c r="I7" i="55"/>
  <c r="I12" i="55"/>
  <c r="T5" i="55"/>
  <c r="L11" i="55"/>
  <c r="J6" i="55"/>
  <c r="B12" i="55"/>
  <c r="S7" i="55"/>
  <c r="S11" i="55"/>
  <c r="D6" i="55"/>
  <c r="D10" i="55"/>
  <c r="D14" i="55"/>
  <c r="I6" i="55"/>
  <c r="C5" i="55"/>
  <c r="E14" i="55"/>
  <c r="B7" i="55"/>
  <c r="C8" i="55"/>
  <c r="C12" i="55"/>
  <c r="H10" i="55"/>
  <c r="H14" i="55"/>
  <c r="E7" i="55"/>
  <c r="G11" i="55"/>
  <c r="F10" i="55"/>
  <c r="K6" i="55"/>
  <c r="K14" i="55"/>
  <c r="T12" i="55"/>
  <c r="E12" i="55"/>
  <c r="I5" i="55"/>
  <c r="E6" i="55"/>
  <c r="B8" i="55"/>
  <c r="S12" i="55"/>
  <c r="D11" i="55"/>
  <c r="F8" i="55"/>
  <c r="C13" i="55"/>
  <c r="B6" i="55"/>
  <c r="G6" i="55"/>
  <c r="G14" i="55"/>
  <c r="I14" i="55"/>
  <c r="F7" i="55"/>
  <c r="J13" i="55"/>
  <c r="H7" i="55"/>
  <c r="H11" i="55"/>
  <c r="L8" i="55"/>
  <c r="C9" i="55"/>
  <c r="L14" i="55"/>
  <c r="L62" i="184" l="1"/>
  <c r="P62" i="184" s="1"/>
  <c r="Q62" i="184" s="1"/>
  <c r="S62" i="184" s="1"/>
  <c r="K62" i="183"/>
  <c r="O62" i="183" s="1"/>
  <c r="Q62" i="183" s="1"/>
  <c r="S62" i="183" s="1"/>
  <c r="M61" i="179"/>
  <c r="M60" i="179"/>
  <c r="M62" i="179" s="1"/>
  <c r="L62" i="182"/>
  <c r="P62" i="182" s="1"/>
  <c r="Q62" i="182" s="1"/>
  <c r="S62" i="182" s="1"/>
  <c r="K62" i="181"/>
  <c r="O62" i="181" s="1"/>
  <c r="Q62" i="181" s="1"/>
  <c r="S62" i="181" s="1"/>
  <c r="Q62" i="179"/>
  <c r="S62" i="179" s="1"/>
  <c r="T62" i="180"/>
  <c r="N16" i="180"/>
  <c r="Q62" i="177"/>
  <c r="S62" i="177" s="1"/>
  <c r="M61" i="177"/>
  <c r="L62" i="178"/>
  <c r="P62" i="178" s="1"/>
  <c r="Q62" i="178" s="1"/>
  <c r="S62" i="178" s="1"/>
  <c r="M60" i="176"/>
  <c r="M62" i="176" s="1"/>
  <c r="L62" i="176"/>
  <c r="P62" i="176" s="1"/>
  <c r="Q62" i="176" s="1"/>
  <c r="S62" i="176" s="1"/>
  <c r="M31" i="122"/>
  <c r="N14" i="55"/>
  <c r="M14" i="55"/>
  <c r="N8" i="55"/>
  <c r="M8" i="55"/>
  <c r="Z14" i="55"/>
  <c r="Y14" i="55"/>
  <c r="AA14" i="55"/>
  <c r="AC14" i="55"/>
  <c r="AB14" i="55"/>
  <c r="Z7" i="55"/>
  <c r="AB7" i="55"/>
  <c r="AC7" i="55"/>
  <c r="Y7" i="55"/>
  <c r="AA7" i="55"/>
  <c r="M11" i="55"/>
  <c r="N11" i="55"/>
  <c r="M12" i="55"/>
  <c r="N12" i="55"/>
  <c r="N9" i="55"/>
  <c r="M9" i="55"/>
  <c r="AC13" i="55"/>
  <c r="AA13" i="55"/>
  <c r="Z13" i="55"/>
  <c r="Y13" i="55"/>
  <c r="AB13" i="55"/>
  <c r="N13" i="55"/>
  <c r="M13" i="55"/>
  <c r="AB11" i="55"/>
  <c r="AC11" i="55"/>
  <c r="Y11" i="55"/>
  <c r="Z11" i="55"/>
  <c r="AA11" i="55"/>
  <c r="M7" i="55"/>
  <c r="N7" i="55"/>
  <c r="Y8" i="55"/>
  <c r="AA8" i="55"/>
  <c r="AC8" i="55"/>
  <c r="AB8" i="55"/>
  <c r="Z8" i="55"/>
  <c r="N5" i="55"/>
  <c r="Z6" i="55"/>
  <c r="AB5" i="55"/>
  <c r="AC6" i="55"/>
  <c r="Y6" i="55"/>
  <c r="AB6" i="55"/>
  <c r="AA6" i="55"/>
  <c r="M6" i="55"/>
  <c r="N6" i="55"/>
  <c r="Z9" i="55"/>
  <c r="Y9" i="55"/>
  <c r="AC9" i="55"/>
  <c r="AB9" i="55"/>
  <c r="AA9" i="55"/>
  <c r="AB10" i="55"/>
  <c r="Z10" i="55"/>
  <c r="AC10" i="55"/>
  <c r="AA10" i="55"/>
  <c r="Y10" i="55"/>
  <c r="M10" i="55"/>
  <c r="N10" i="55"/>
  <c r="AA12" i="55"/>
  <c r="AC12" i="55"/>
  <c r="AB12" i="55"/>
  <c r="Z12" i="55"/>
  <c r="Y12" i="55"/>
  <c r="B64" i="122"/>
  <c r="M30" i="122"/>
  <c r="R26" i="122"/>
  <c r="P26" i="122"/>
  <c r="O4" i="120"/>
  <c r="I27" i="120" s="1"/>
  <c r="O4" i="119"/>
  <c r="I27" i="119" s="1"/>
  <c r="N59" i="122"/>
  <c r="N62" i="122" s="1"/>
  <c r="R62" i="122" s="1"/>
  <c r="M28" i="122"/>
  <c r="K59" i="122"/>
  <c r="K61" i="122" s="1"/>
  <c r="L59" i="122"/>
  <c r="K28" i="119"/>
  <c r="O28" i="119" s="1"/>
  <c r="N32" i="119"/>
  <c r="N36" i="119"/>
  <c r="N40" i="119"/>
  <c r="N44" i="119"/>
  <c r="N48" i="119"/>
  <c r="N52" i="119"/>
  <c r="N56" i="119"/>
  <c r="N29" i="119"/>
  <c r="N33" i="119"/>
  <c r="N37" i="119"/>
  <c r="N41" i="119"/>
  <c r="N45" i="119"/>
  <c r="N49" i="119"/>
  <c r="N53" i="119"/>
  <c r="N57" i="119"/>
  <c r="N30" i="119"/>
  <c r="N34" i="119"/>
  <c r="N38" i="119"/>
  <c r="N42" i="119"/>
  <c r="N46" i="119"/>
  <c r="N50" i="119"/>
  <c r="N54" i="119"/>
  <c r="N30" i="120"/>
  <c r="N34" i="120"/>
  <c r="N38" i="120"/>
  <c r="N42" i="120"/>
  <c r="N46" i="120"/>
  <c r="N50" i="120"/>
  <c r="N54" i="120"/>
  <c r="N58" i="120"/>
  <c r="N29" i="120"/>
  <c r="N37" i="120"/>
  <c r="N45" i="120"/>
  <c r="N57" i="120"/>
  <c r="N39" i="120"/>
  <c r="N55" i="120"/>
  <c r="N33" i="120"/>
  <c r="N41" i="120"/>
  <c r="N49" i="120"/>
  <c r="N53" i="120"/>
  <c r="N31" i="120"/>
  <c r="N35" i="120"/>
  <c r="N43" i="120"/>
  <c r="N47" i="120"/>
  <c r="N51" i="120"/>
  <c r="K28" i="120"/>
  <c r="O28" i="120" s="1"/>
  <c r="N32" i="120"/>
  <c r="N36" i="120"/>
  <c r="N40" i="120"/>
  <c r="N44" i="120"/>
  <c r="N48" i="120"/>
  <c r="N52" i="120"/>
  <c r="N56" i="120"/>
  <c r="R26" i="120"/>
  <c r="L28" i="120"/>
  <c r="K29" i="120"/>
  <c r="K30" i="120"/>
  <c r="M30" i="120" s="1"/>
  <c r="K31" i="120"/>
  <c r="M31" i="120" s="1"/>
  <c r="K32" i="120"/>
  <c r="M32" i="120" s="1"/>
  <c r="K33" i="120"/>
  <c r="K34" i="120"/>
  <c r="K35" i="120"/>
  <c r="M35" i="120" s="1"/>
  <c r="K36" i="120"/>
  <c r="M36" i="120" s="1"/>
  <c r="K37" i="120"/>
  <c r="K38" i="120"/>
  <c r="K39" i="120"/>
  <c r="M39" i="120" s="1"/>
  <c r="K40" i="120"/>
  <c r="M40" i="120" s="1"/>
  <c r="K41" i="120"/>
  <c r="K42" i="120"/>
  <c r="K43" i="120"/>
  <c r="M43" i="120" s="1"/>
  <c r="K44" i="120"/>
  <c r="M44" i="120" s="1"/>
  <c r="K45" i="120"/>
  <c r="K46" i="120"/>
  <c r="M46" i="120" s="1"/>
  <c r="K47" i="120"/>
  <c r="M47" i="120" s="1"/>
  <c r="K48" i="120"/>
  <c r="M48" i="120" s="1"/>
  <c r="K49" i="120"/>
  <c r="K50" i="120"/>
  <c r="M50" i="120" s="1"/>
  <c r="K51" i="120"/>
  <c r="M51" i="120" s="1"/>
  <c r="K52" i="120"/>
  <c r="M52" i="120" s="1"/>
  <c r="K53" i="120"/>
  <c r="K54" i="120"/>
  <c r="K55" i="120"/>
  <c r="M55" i="120" s="1"/>
  <c r="K56" i="120"/>
  <c r="M56" i="120" s="1"/>
  <c r="K57" i="120"/>
  <c r="K58" i="120"/>
  <c r="P26" i="120"/>
  <c r="G18" i="120"/>
  <c r="L29" i="120"/>
  <c r="L30" i="120"/>
  <c r="L31" i="120"/>
  <c r="L32" i="120"/>
  <c r="L33" i="120"/>
  <c r="L34" i="120"/>
  <c r="L35" i="120"/>
  <c r="L36" i="120"/>
  <c r="L37" i="120"/>
  <c r="L38" i="120"/>
  <c r="L39" i="120"/>
  <c r="L40" i="120"/>
  <c r="L41" i="120"/>
  <c r="L42" i="120"/>
  <c r="L43" i="120"/>
  <c r="L44" i="120"/>
  <c r="L45" i="120"/>
  <c r="L46" i="120"/>
  <c r="L47" i="120"/>
  <c r="L48" i="120"/>
  <c r="L49" i="120"/>
  <c r="L50" i="120"/>
  <c r="L51" i="120"/>
  <c r="L52" i="120"/>
  <c r="L53" i="120"/>
  <c r="L54" i="120"/>
  <c r="L55" i="120"/>
  <c r="L56" i="120"/>
  <c r="L57" i="120"/>
  <c r="L58" i="120"/>
  <c r="C66" i="120"/>
  <c r="B64" i="120" s="1"/>
  <c r="H14" i="120"/>
  <c r="H15" i="120"/>
  <c r="N28" i="120"/>
  <c r="M29" i="120"/>
  <c r="M33" i="120"/>
  <c r="M34" i="120"/>
  <c r="M37" i="120"/>
  <c r="M38" i="120"/>
  <c r="M41" i="120"/>
  <c r="M42" i="120"/>
  <c r="M45" i="120"/>
  <c r="M49" i="120"/>
  <c r="M53" i="120"/>
  <c r="M54" i="120"/>
  <c r="M57" i="120"/>
  <c r="M58" i="120"/>
  <c r="P26" i="119"/>
  <c r="R26" i="119"/>
  <c r="L28" i="119"/>
  <c r="K29" i="119"/>
  <c r="M29" i="119" s="1"/>
  <c r="K30" i="119"/>
  <c r="K31" i="119"/>
  <c r="K32" i="119"/>
  <c r="K33" i="119"/>
  <c r="M33" i="119" s="1"/>
  <c r="K34" i="119"/>
  <c r="K35" i="119"/>
  <c r="K36" i="119"/>
  <c r="M36" i="119" s="1"/>
  <c r="K37" i="119"/>
  <c r="M37" i="119" s="1"/>
  <c r="K38" i="119"/>
  <c r="K39" i="119"/>
  <c r="M39" i="119" s="1"/>
  <c r="K40" i="119"/>
  <c r="M40" i="119" s="1"/>
  <c r="K41" i="119"/>
  <c r="M41" i="119" s="1"/>
  <c r="K42" i="119"/>
  <c r="K43" i="119"/>
  <c r="K44" i="119"/>
  <c r="K45" i="119"/>
  <c r="M45" i="119" s="1"/>
  <c r="K46" i="119"/>
  <c r="K47" i="119"/>
  <c r="K48" i="119"/>
  <c r="M48" i="119" s="1"/>
  <c r="K49" i="119"/>
  <c r="M49" i="119" s="1"/>
  <c r="K50" i="119"/>
  <c r="K51" i="119"/>
  <c r="K52" i="119"/>
  <c r="M52" i="119" s="1"/>
  <c r="K53" i="119"/>
  <c r="M53" i="119" s="1"/>
  <c r="K54" i="119"/>
  <c r="K55" i="119"/>
  <c r="M55" i="119" s="1"/>
  <c r="K56" i="119"/>
  <c r="M56" i="119" s="1"/>
  <c r="K57" i="119"/>
  <c r="M57" i="119" s="1"/>
  <c r="K58" i="119"/>
  <c r="N58" i="119"/>
  <c r="G18" i="119"/>
  <c r="M28" i="119"/>
  <c r="L29" i="119"/>
  <c r="L30" i="119"/>
  <c r="L31" i="119"/>
  <c r="L32" i="119"/>
  <c r="L33" i="119"/>
  <c r="L34" i="119"/>
  <c r="L35" i="119"/>
  <c r="L36" i="119"/>
  <c r="L37" i="119"/>
  <c r="L38" i="119"/>
  <c r="L39" i="119"/>
  <c r="L40" i="119"/>
  <c r="L41" i="119"/>
  <c r="L42" i="119"/>
  <c r="L43" i="119"/>
  <c r="L44" i="119"/>
  <c r="L45" i="119"/>
  <c r="L46" i="119"/>
  <c r="L47" i="119"/>
  <c r="L48" i="119"/>
  <c r="L49" i="119"/>
  <c r="L50" i="119"/>
  <c r="L51" i="119"/>
  <c r="L52" i="119"/>
  <c r="L53" i="119"/>
  <c r="L54" i="119"/>
  <c r="L55" i="119"/>
  <c r="L56" i="119"/>
  <c r="L57" i="119"/>
  <c r="L58" i="119"/>
  <c r="C66" i="119"/>
  <c r="B64" i="119" s="1"/>
  <c r="H14" i="119"/>
  <c r="H15" i="119"/>
  <c r="N28" i="119"/>
  <c r="M30" i="119"/>
  <c r="M31" i="119"/>
  <c r="M34" i="119"/>
  <c r="M35" i="119"/>
  <c r="M38" i="119"/>
  <c r="M42" i="119"/>
  <c r="M43" i="119"/>
  <c r="M46" i="119"/>
  <c r="M47" i="119"/>
  <c r="M50" i="119"/>
  <c r="M51" i="119"/>
  <c r="M54" i="119"/>
  <c r="M58" i="119"/>
  <c r="I15" i="117"/>
  <c r="I14" i="117"/>
  <c r="I13" i="117"/>
  <c r="H13" i="117"/>
  <c r="I12" i="117"/>
  <c r="H12" i="117"/>
  <c r="I11" i="117"/>
  <c r="I10" i="117"/>
  <c r="I9" i="117"/>
  <c r="O6" i="117"/>
  <c r="Q11" i="55"/>
  <c r="Q9" i="55"/>
  <c r="O13" i="55"/>
  <c r="Q7" i="55"/>
  <c r="O6" i="55"/>
  <c r="Q10" i="55"/>
  <c r="O14" i="55"/>
  <c r="Q8" i="55"/>
  <c r="O11" i="55"/>
  <c r="Q12" i="55"/>
  <c r="Q6" i="55"/>
  <c r="O8" i="55"/>
  <c r="O9" i="55"/>
  <c r="Q13" i="55"/>
  <c r="O7" i="55"/>
  <c r="O5" i="55"/>
  <c r="O10" i="55"/>
  <c r="Q14" i="55"/>
  <c r="O12" i="55"/>
  <c r="Q5" i="55"/>
  <c r="T62" i="183" l="1"/>
  <c r="N16" i="183"/>
  <c r="T62" i="184"/>
  <c r="N16" i="184"/>
  <c r="T62" i="181"/>
  <c r="N16" i="181"/>
  <c r="N17" i="180"/>
  <c r="N14" i="180" s="1"/>
  <c r="T11" i="180" s="1"/>
  <c r="T13" i="180" s="1"/>
  <c r="N13" i="180"/>
  <c r="T62" i="182"/>
  <c r="N16" i="182"/>
  <c r="T62" i="179"/>
  <c r="N16" i="179"/>
  <c r="T62" i="178"/>
  <c r="N16" i="178"/>
  <c r="T62" i="177"/>
  <c r="N16" i="177"/>
  <c r="T62" i="176"/>
  <c r="N16" i="176"/>
  <c r="M59" i="122"/>
  <c r="K60" i="122"/>
  <c r="K62" i="122" s="1"/>
  <c r="O62" i="122" s="1"/>
  <c r="O4" i="122"/>
  <c r="I27" i="122" s="1"/>
  <c r="L60" i="122"/>
  <c r="L61" i="122"/>
  <c r="M61" i="122" s="1"/>
  <c r="N59" i="119"/>
  <c r="N62" i="119" s="1"/>
  <c r="R62" i="119" s="1"/>
  <c r="M28" i="120"/>
  <c r="M59" i="120" s="1"/>
  <c r="M44" i="119"/>
  <c r="M32" i="119"/>
  <c r="M59" i="119" s="1"/>
  <c r="K59" i="120"/>
  <c r="K61" i="120" s="1"/>
  <c r="N59" i="120"/>
  <c r="N62" i="120" s="1"/>
  <c r="R62" i="120" s="1"/>
  <c r="L59" i="120"/>
  <c r="K59" i="119"/>
  <c r="L59" i="119"/>
  <c r="P10" i="55"/>
  <c r="P8" i="55"/>
  <c r="P14" i="55"/>
  <c r="P7" i="55"/>
  <c r="P11" i="55"/>
  <c r="P6" i="55"/>
  <c r="P13" i="55"/>
  <c r="P12" i="55"/>
  <c r="N17" i="184" l="1"/>
  <c r="N14" i="184" s="1"/>
  <c r="T11" i="184" s="1"/>
  <c r="T13" i="184" s="1"/>
  <c r="N13" i="184"/>
  <c r="N17" i="183"/>
  <c r="N14" i="183" s="1"/>
  <c r="T11" i="183" s="1"/>
  <c r="T13" i="183" s="1"/>
  <c r="N13" i="183"/>
  <c r="N17" i="182"/>
  <c r="N14" i="182" s="1"/>
  <c r="T11" i="182" s="1"/>
  <c r="T13" i="182" s="1"/>
  <c r="N13" i="182"/>
  <c r="N17" i="181"/>
  <c r="N14" i="181" s="1"/>
  <c r="T11" i="181" s="1"/>
  <c r="T13" i="181" s="1"/>
  <c r="N13" i="181"/>
  <c r="N17" i="179"/>
  <c r="N14" i="179" s="1"/>
  <c r="T11" i="179" s="1"/>
  <c r="T13" i="179" s="1"/>
  <c r="N13" i="179"/>
  <c r="N17" i="177"/>
  <c r="N14" i="177" s="1"/>
  <c r="T11" i="177" s="1"/>
  <c r="T13" i="177" s="1"/>
  <c r="N13" i="177"/>
  <c r="N17" i="178"/>
  <c r="N14" i="178" s="1"/>
  <c r="T11" i="178" s="1"/>
  <c r="T13" i="178" s="1"/>
  <c r="N13" i="178"/>
  <c r="N17" i="176"/>
  <c r="N14" i="176" s="1"/>
  <c r="T11" i="176" s="1"/>
  <c r="T13" i="176" s="1"/>
  <c r="N13" i="176"/>
  <c r="R10" i="55"/>
  <c r="R14" i="55"/>
  <c r="R8" i="55"/>
  <c r="R12" i="55"/>
  <c r="R11" i="55"/>
  <c r="R13" i="55"/>
  <c r="R7" i="55"/>
  <c r="R6" i="55"/>
  <c r="M60" i="122"/>
  <c r="M62" i="122" s="1"/>
  <c r="L62" i="122"/>
  <c r="P62" i="122" s="1"/>
  <c r="Q62" i="122" s="1"/>
  <c r="K60" i="120"/>
  <c r="K62" i="120" s="1"/>
  <c r="O62" i="120" s="1"/>
  <c r="L61" i="120"/>
  <c r="M61" i="120" s="1"/>
  <c r="L60" i="120"/>
  <c r="L61" i="119"/>
  <c r="L60" i="119"/>
  <c r="L62" i="119" s="1"/>
  <c r="P62" i="119" s="1"/>
  <c r="K61" i="119"/>
  <c r="K60" i="119"/>
  <c r="K62" i="119" s="1"/>
  <c r="O62" i="119" s="1"/>
  <c r="U6" i="55"/>
  <c r="P9" i="55"/>
  <c r="U13" i="55"/>
  <c r="U10" i="55"/>
  <c r="P5" i="55"/>
  <c r="R9" i="55" l="1"/>
  <c r="S62" i="122"/>
  <c r="N16" i="122" s="1"/>
  <c r="M60" i="120"/>
  <c r="M62" i="120" s="1"/>
  <c r="M61" i="119"/>
  <c r="L62" i="120"/>
  <c r="P62" i="120" s="1"/>
  <c r="Q62" i="120" s="1"/>
  <c r="S62" i="120" s="1"/>
  <c r="Q62" i="119"/>
  <c r="S62" i="119" s="1"/>
  <c r="M60" i="119"/>
  <c r="U11" i="55"/>
  <c r="W10" i="55"/>
  <c r="W14" i="55"/>
  <c r="U8" i="55"/>
  <c r="V6" i="55"/>
  <c r="V11" i="55"/>
  <c r="U5" i="55"/>
  <c r="W13" i="55"/>
  <c r="W6" i="55"/>
  <c r="U12" i="55"/>
  <c r="U7" i="55"/>
  <c r="V9" i="55"/>
  <c r="U9" i="55"/>
  <c r="U14" i="55"/>
  <c r="V10" i="55"/>
  <c r="W8" i="55"/>
  <c r="V13" i="55"/>
  <c r="W12" i="55"/>
  <c r="T62" i="122" l="1"/>
  <c r="N17" i="122"/>
  <c r="N13" i="122"/>
  <c r="M62" i="119"/>
  <c r="T62" i="120"/>
  <c r="N16" i="120"/>
  <c r="T62" i="119"/>
  <c r="N16" i="119"/>
  <c r="W9" i="55"/>
  <c r="W11" i="55"/>
  <c r="V14" i="55"/>
  <c r="X12" i="55"/>
  <c r="X11" i="55"/>
  <c r="V7" i="55"/>
  <c r="X14" i="55"/>
  <c r="X8" i="55"/>
  <c r="X13" i="55"/>
  <c r="V8" i="55"/>
  <c r="V12" i="55"/>
  <c r="V5" i="55"/>
  <c r="W7" i="55"/>
  <c r="X6" i="55"/>
  <c r="X9" i="55"/>
  <c r="W5" i="55"/>
  <c r="X10" i="55"/>
  <c r="N14" i="122" l="1"/>
  <c r="N17" i="120"/>
  <c r="N14" i="120" s="1"/>
  <c r="T11" i="120" s="1"/>
  <c r="T13" i="120" s="1"/>
  <c r="S17" i="120" s="1"/>
  <c r="N13" i="120"/>
  <c r="N17" i="119"/>
  <c r="N14" i="119" s="1"/>
  <c r="T11" i="119" s="1"/>
  <c r="T13" i="119" s="1"/>
  <c r="S17" i="119" s="1"/>
  <c r="N13" i="119"/>
  <c r="S15" i="119"/>
  <c r="X7" i="55"/>
  <c r="X5" i="55"/>
  <c r="T11" i="122" l="1"/>
  <c r="T13" i="122" s="1"/>
  <c r="S15" i="120"/>
  <c r="S17" i="122" l="1"/>
  <c r="S15" i="122"/>
  <c r="F25" i="3"/>
  <c r="F24" i="3"/>
  <c r="F23" i="3"/>
  <c r="F22" i="3"/>
  <c r="F21" i="3"/>
  <c r="F20" i="3"/>
  <c r="F19" i="3"/>
  <c r="F18" i="3"/>
  <c r="F17" i="3"/>
  <c r="F16" i="3"/>
  <c r="I25" i="3" l="1"/>
  <c r="I24" i="3"/>
  <c r="I23" i="3"/>
  <c r="I22" i="3"/>
  <c r="I21" i="3"/>
  <c r="I20" i="3"/>
  <c r="I19" i="3"/>
  <c r="I18" i="3"/>
  <c r="I17" i="3"/>
  <c r="I16" i="3"/>
  <c r="I15" i="3"/>
  <c r="F15" i="3"/>
  <c r="I14" i="3"/>
  <c r="F14" i="3"/>
  <c r="I13" i="3"/>
  <c r="F13" i="3"/>
  <c r="I12" i="3"/>
  <c r="F12" i="3"/>
  <c r="I11" i="3"/>
  <c r="F11" i="3"/>
  <c r="I10" i="3"/>
  <c r="F10" i="3"/>
  <c r="I9" i="3"/>
  <c r="F9" i="3"/>
  <c r="I8" i="3"/>
  <c r="F8" i="3"/>
  <c r="I7" i="3"/>
  <c r="F7" i="3"/>
  <c r="I6" i="3"/>
  <c r="F6" i="3"/>
  <c r="I5" i="3"/>
  <c r="F5" i="3"/>
  <c r="I4" i="3"/>
  <c r="F4" i="3"/>
  <c r="D5" i="55"/>
  <c r="M5" i="55" l="1"/>
  <c r="Y5" i="55"/>
  <c r="Z5" i="55"/>
  <c r="AA5" i="55"/>
  <c r="AC5" i="55" s="1"/>
  <c r="R5" i="55" l="1"/>
</calcChain>
</file>

<file path=xl/comments1.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10.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11.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12.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2.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3.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4.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5.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6.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7.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8.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comments9.xml><?xml version="1.0" encoding="utf-8"?>
<comments xmlns="http://schemas.openxmlformats.org/spreadsheetml/2006/main">
  <authors>
    <author>奈良県</author>
  </authors>
  <commentList>
    <comment ref="N11" authorId="0" shapeId="0">
      <text>
        <r>
          <rPr>
            <b/>
            <sz val="12"/>
            <color indexed="81"/>
            <rFont val="Meiryo UI"/>
            <family val="3"/>
            <charset val="128"/>
          </rPr>
          <t>通常の利用分も臨時休校に伴う利用分もすべて含めた額</t>
        </r>
      </text>
    </comment>
  </commentList>
</comments>
</file>

<file path=xl/sharedStrings.xml><?xml version="1.0" encoding="utf-8"?>
<sst xmlns="http://schemas.openxmlformats.org/spreadsheetml/2006/main" count="2034" uniqueCount="303">
  <si>
    <t xml:space="preserve"> 臨時休校に伴い増加した放課後等デイサービス提供内容に関する報告書　【個人別積算票】</t>
    <rPh sb="1" eb="3">
      <t>リンジ</t>
    </rPh>
    <rPh sb="3" eb="5">
      <t>キュウコウ</t>
    </rPh>
    <rPh sb="6" eb="7">
      <t>トモナ</t>
    </rPh>
    <rPh sb="8" eb="10">
      <t>ゾウカ</t>
    </rPh>
    <rPh sb="12" eb="16">
      <t>ホウカゴトウ</t>
    </rPh>
    <rPh sb="22" eb="24">
      <t>テイキョウ</t>
    </rPh>
    <rPh sb="24" eb="26">
      <t>ナイヨウ</t>
    </rPh>
    <rPh sb="27" eb="28">
      <t>カン</t>
    </rPh>
    <rPh sb="30" eb="33">
      <t>ホウコクショ</t>
    </rPh>
    <rPh sb="35" eb="38">
      <t>コジンベツ</t>
    </rPh>
    <rPh sb="38" eb="40">
      <t>セキサン</t>
    </rPh>
    <rPh sb="40" eb="41">
      <t>ヒョウ</t>
    </rPh>
    <phoneticPr fontId="2"/>
  </si>
  <si>
    <t>請求先市町村</t>
    <rPh sb="0" eb="2">
      <t>セイキュウ</t>
    </rPh>
    <rPh sb="2" eb="3">
      <t>サキ</t>
    </rPh>
    <rPh sb="3" eb="6">
      <t>シチョウソン</t>
    </rPh>
    <phoneticPr fontId="2"/>
  </si>
  <si>
    <t>法人名</t>
    <rPh sb="0" eb="2">
      <t>ホウジン</t>
    </rPh>
    <rPh sb="2" eb="3">
      <t>メイ</t>
    </rPh>
    <phoneticPr fontId="2"/>
  </si>
  <si>
    <t>事業所名</t>
    <rPh sb="0" eb="3">
      <t>ジギョウショ</t>
    </rPh>
    <rPh sb="3" eb="4">
      <t>メイ</t>
    </rPh>
    <phoneticPr fontId="2"/>
  </si>
  <si>
    <t>事業所番号</t>
    <rPh sb="0" eb="3">
      <t>ジギョウショ</t>
    </rPh>
    <rPh sb="3" eb="5">
      <t>バンゴウ</t>
    </rPh>
    <phoneticPr fontId="2"/>
  </si>
  <si>
    <t>対象児童氏名</t>
    <rPh sb="0" eb="2">
      <t>タイショウ</t>
    </rPh>
    <rPh sb="2" eb="4">
      <t>ジドウ</t>
    </rPh>
    <rPh sb="4" eb="6">
      <t>シメイ</t>
    </rPh>
    <phoneticPr fontId="2"/>
  </si>
  <si>
    <t>報酬額</t>
    <rPh sb="0" eb="2">
      <t>ホウシュウ</t>
    </rPh>
    <phoneticPr fontId="2"/>
  </si>
  <si>
    <t>対象児童の負担上限月額</t>
    <rPh sb="0" eb="2">
      <t>タイショウ</t>
    </rPh>
    <rPh sb="2" eb="4">
      <t>ジドウ</t>
    </rPh>
    <rPh sb="5" eb="7">
      <t>フタン</t>
    </rPh>
    <rPh sb="7" eb="9">
      <t>ジョウゲン</t>
    </rPh>
    <rPh sb="9" eb="11">
      <t>ゲツガク</t>
    </rPh>
    <phoneticPr fontId="2"/>
  </si>
  <si>
    <t>①</t>
    <phoneticPr fontId="2"/>
  </si>
  <si>
    <t>②</t>
    <phoneticPr fontId="2"/>
  </si>
  <si>
    <t>【事業所の基本情報】</t>
    <rPh sb="1" eb="4">
      <t>ジギョウショ</t>
    </rPh>
    <rPh sb="5" eb="7">
      <t>キホン</t>
    </rPh>
    <rPh sb="7" eb="9">
      <t>ジョウホウ</t>
    </rPh>
    <phoneticPr fontId="2"/>
  </si>
  <si>
    <t>【３月利用分の総額】</t>
    <rPh sb="2" eb="3">
      <t>ガツ</t>
    </rPh>
    <rPh sb="3" eb="5">
      <t>リヨウ</t>
    </rPh>
    <rPh sb="5" eb="6">
      <t>ブン</t>
    </rPh>
    <rPh sb="7" eb="9">
      <t>ソウガク</t>
    </rPh>
    <phoneticPr fontId="2"/>
  </si>
  <si>
    <t>10人以下</t>
    <rPh sb="2" eb="3">
      <t>ニン</t>
    </rPh>
    <rPh sb="3" eb="5">
      <t>イカ</t>
    </rPh>
    <phoneticPr fontId="2"/>
  </si>
  <si>
    <t>事業所の基本報酬区分</t>
    <rPh sb="0" eb="3">
      <t>ジギョウショ</t>
    </rPh>
    <rPh sb="4" eb="6">
      <t>キホン</t>
    </rPh>
    <rPh sb="6" eb="8">
      <t>ホウシュウ</t>
    </rPh>
    <rPh sb="8" eb="10">
      <t>クブン</t>
    </rPh>
    <phoneticPr fontId="2"/>
  </si>
  <si>
    <t>区分１の１</t>
    <rPh sb="0" eb="2">
      <t>クブン</t>
    </rPh>
    <phoneticPr fontId="2"/>
  </si>
  <si>
    <t>事業所の主たる対象</t>
    <rPh sb="0" eb="3">
      <t>ジギョウショ</t>
    </rPh>
    <rPh sb="4" eb="5">
      <t>シュ</t>
    </rPh>
    <rPh sb="7" eb="9">
      <t>タイショウ</t>
    </rPh>
    <phoneticPr fontId="2"/>
  </si>
  <si>
    <t>重症心身障害児以外</t>
    <rPh sb="0" eb="2">
      <t>ジュウショウ</t>
    </rPh>
    <rPh sb="2" eb="4">
      <t>シンシン</t>
    </rPh>
    <rPh sb="4" eb="7">
      <t>ショウガイジ</t>
    </rPh>
    <rPh sb="7" eb="9">
      <t>イガイ</t>
    </rPh>
    <phoneticPr fontId="2"/>
  </si>
  <si>
    <t>報酬額</t>
    <rPh sb="0" eb="2">
      <t>ホウシュウ</t>
    </rPh>
    <rPh sb="2" eb="3">
      <t>ガク</t>
    </rPh>
    <phoneticPr fontId="2"/>
  </si>
  <si>
    <t>事業所の所在地</t>
    <rPh sb="0" eb="3">
      <t>ジギョウショ</t>
    </rPh>
    <rPh sb="4" eb="6">
      <t>ショザイ</t>
    </rPh>
    <rPh sb="6" eb="7">
      <t>チ</t>
    </rPh>
    <phoneticPr fontId="2"/>
  </si>
  <si>
    <t>奈良市</t>
  </si>
  <si>
    <t>級地区分</t>
    <rPh sb="0" eb="1">
      <t>キュウ</t>
    </rPh>
    <rPh sb="1" eb="3">
      <t>チク</t>
    </rPh>
    <rPh sb="3" eb="4">
      <t>ブン</t>
    </rPh>
    <phoneticPr fontId="2"/>
  </si>
  <si>
    <t>1単位あたりの単価</t>
    <rPh sb="1" eb="3">
      <t>タンイ</t>
    </rPh>
    <rPh sb="7" eb="9">
      <t>タンカ</t>
    </rPh>
    <phoneticPr fontId="2"/>
  </si>
  <si>
    <t>③</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</si>
  <si>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</si>
  <si>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</si>
  <si>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</si>
  <si>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</si>
  <si>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</si>
  <si>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</si>
  <si>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</si>
  <si>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</si>
  <si>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</si>
  <si>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</si>
  <si>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</si>
  <si>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</si>
  <si>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</si>
  <si>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</si>
  <si>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基本報酬単価の差額</t>
    <rPh sb="0" eb="2">
      <t>キホン</t>
    </rPh>
    <rPh sb="2" eb="4">
      <t>ホウシュウ</t>
    </rPh>
    <rPh sb="4" eb="6">
      <t>タンカ</t>
    </rPh>
    <rPh sb="7" eb="9">
      <t>サガク</t>
    </rPh>
    <phoneticPr fontId="2"/>
  </si>
  <si>
    <t>延長支援加算単位数</t>
    <rPh sb="0" eb="2">
      <t>エンチョウ</t>
    </rPh>
    <rPh sb="2" eb="4">
      <t>シエン</t>
    </rPh>
    <rPh sb="4" eb="6">
      <t>カサン</t>
    </rPh>
    <rPh sb="6" eb="9">
      <t>タンイスウ</t>
    </rPh>
    <phoneticPr fontId="2"/>
  </si>
  <si>
    <t>F欄の
円換算額</t>
    <rPh sb="1" eb="2">
      <t>ラン</t>
    </rPh>
    <rPh sb="4" eb="7">
      <t>エンカンサン</t>
    </rPh>
    <rPh sb="7" eb="8">
      <t>ガク</t>
    </rPh>
    <phoneticPr fontId="2"/>
  </si>
  <si>
    <t>G欄の
円換算額</t>
    <rPh sb="1" eb="2">
      <t>ラン</t>
    </rPh>
    <rPh sb="4" eb="7">
      <t>エンカンサン</t>
    </rPh>
    <rPh sb="7" eb="8">
      <t>ガク</t>
    </rPh>
    <phoneticPr fontId="2"/>
  </si>
  <si>
    <t>基本報酬の差額</t>
    <rPh sb="0" eb="2">
      <t>キホン</t>
    </rPh>
    <rPh sb="2" eb="4">
      <t>ホウシュウ</t>
    </rPh>
    <rPh sb="5" eb="7">
      <t>サガク</t>
    </rPh>
    <phoneticPr fontId="2"/>
  </si>
  <si>
    <t>I欄の
円換算額</t>
    <rPh sb="1" eb="2">
      <t>ラン</t>
    </rPh>
    <rPh sb="4" eb="7">
      <t>エンカンサン</t>
    </rPh>
    <rPh sb="7" eb="8">
      <t>ガク</t>
    </rPh>
    <phoneticPr fontId="2"/>
  </si>
  <si>
    <t>報酬
増加額</t>
    <rPh sb="0" eb="2">
      <t>ホウシュウ</t>
    </rPh>
    <rPh sb="3" eb="6">
      <t>ゾウカガク</t>
    </rPh>
    <phoneticPr fontId="2"/>
  </si>
  <si>
    <t>月日</t>
    <rPh sb="0" eb="2">
      <t>ガッピ</t>
    </rPh>
    <phoneticPr fontId="2"/>
  </si>
  <si>
    <t>曜日</t>
    <rPh sb="0" eb="2">
      <t>ヨウビ</t>
    </rPh>
    <phoneticPr fontId="2"/>
  </si>
  <si>
    <t>日</t>
  </si>
  <si>
    <t>月</t>
    <rPh sb="0" eb="1">
      <t>ゲツ</t>
    </rPh>
    <phoneticPr fontId="2"/>
  </si>
  <si>
    <t>火</t>
  </si>
  <si>
    <t>水</t>
  </si>
  <si>
    <t>木</t>
  </si>
  <si>
    <t>金</t>
  </si>
  <si>
    <t>土</t>
  </si>
  <si>
    <t>月</t>
  </si>
  <si>
    <t>総日数・総額</t>
    <rPh sb="0" eb="1">
      <t>ソウ</t>
    </rPh>
    <rPh sb="1" eb="3">
      <t>ニッスウ</t>
    </rPh>
    <rPh sb="4" eb="6">
      <t>ソウガク</t>
    </rPh>
    <phoneticPr fontId="2"/>
  </si>
  <si>
    <t>増額分に係る処遇改善加算額</t>
    <rPh sb="0" eb="2">
      <t>ゾウガク</t>
    </rPh>
    <rPh sb="2" eb="3">
      <t>ブン</t>
    </rPh>
    <rPh sb="4" eb="5">
      <t>カカ</t>
    </rPh>
    <rPh sb="6" eb="8">
      <t>ショグウ</t>
    </rPh>
    <rPh sb="8" eb="10">
      <t>カイゼン</t>
    </rPh>
    <rPh sb="10" eb="12">
      <t>カサン</t>
    </rPh>
    <rPh sb="12" eb="13">
      <t>ガク</t>
    </rPh>
    <phoneticPr fontId="2"/>
  </si>
  <si>
    <t>増額分に係る特定処遇改善加算額</t>
    <rPh sb="6" eb="8">
      <t>トクテイ</t>
    </rPh>
    <rPh sb="8" eb="10">
      <t>ショグウ</t>
    </rPh>
    <rPh sb="10" eb="12">
      <t>カイゼン</t>
    </rPh>
    <rPh sb="12" eb="14">
      <t>カサン</t>
    </rPh>
    <rPh sb="14" eb="15">
      <t>ガク</t>
    </rPh>
    <phoneticPr fontId="2"/>
  </si>
  <si>
    <t>各市町村の級地と放課後等デイサービスの1単位の単価</t>
    <rPh sb="0" eb="4">
      <t>カクシチョウソン</t>
    </rPh>
    <rPh sb="5" eb="7">
      <t>キュウチ</t>
    </rPh>
    <rPh sb="8" eb="11">
      <t>ホウカゴ</t>
    </rPh>
    <rPh sb="11" eb="12">
      <t>トウ</t>
    </rPh>
    <rPh sb="20" eb="22">
      <t>タンイ</t>
    </rPh>
    <rPh sb="23" eb="25">
      <t>タンカ</t>
    </rPh>
    <phoneticPr fontId="2"/>
  </si>
  <si>
    <t>1単位の単価（円）</t>
    <rPh sb="1" eb="3">
      <t>タンイ</t>
    </rPh>
    <rPh sb="4" eb="6">
      <t>タンカ</t>
    </rPh>
    <rPh sb="7" eb="8">
      <t>エン</t>
    </rPh>
    <phoneticPr fontId="2"/>
  </si>
  <si>
    <t>市町村名</t>
    <rPh sb="0" eb="4">
      <t>シチョウソンメイ</t>
    </rPh>
    <phoneticPr fontId="2"/>
  </si>
  <si>
    <t>級地区分</t>
    <rPh sb="0" eb="1">
      <t>キュウ</t>
    </rPh>
    <rPh sb="1" eb="2">
      <t>チ</t>
    </rPh>
    <rPh sb="2" eb="4">
      <t>クブン</t>
    </rPh>
    <phoneticPr fontId="2"/>
  </si>
  <si>
    <t>通常の場合（右記以外の場合）</t>
    <rPh sb="0" eb="2">
      <t>ツウジョウ</t>
    </rPh>
    <rPh sb="3" eb="5">
      <t>バアイ</t>
    </rPh>
    <rPh sb="6" eb="8">
      <t>ウキ</t>
    </rPh>
    <rPh sb="8" eb="10">
      <t>イガイ</t>
    </rPh>
    <rPh sb="11" eb="13">
      <t>バアイ</t>
    </rPh>
    <phoneticPr fontId="2"/>
  </si>
  <si>
    <t>主たる対象者が重症心身障害児の場合</t>
    <rPh sb="0" eb="1">
      <t>シュ</t>
    </rPh>
    <rPh sb="3" eb="6">
      <t>タイショウシャ</t>
    </rPh>
    <rPh sb="7" eb="9">
      <t>ジュウショウ</t>
    </rPh>
    <rPh sb="9" eb="11">
      <t>シンシン</t>
    </rPh>
    <rPh sb="11" eb="14">
      <t>ショウガイジ</t>
    </rPh>
    <rPh sb="15" eb="17">
      <t>バアイ</t>
    </rPh>
    <phoneticPr fontId="2"/>
  </si>
  <si>
    <t>6級地</t>
    <rPh sb="1" eb="2">
      <t>キュウ</t>
    </rPh>
    <rPh sb="2" eb="3">
      <t>チ</t>
    </rPh>
    <phoneticPr fontId="2"/>
  </si>
  <si>
    <t>大和高田市</t>
    <rPh sb="0" eb="5">
      <t>ヤマトタカダシ</t>
    </rPh>
    <phoneticPr fontId="22"/>
  </si>
  <si>
    <t>大和郡山市</t>
    <rPh sb="0" eb="5">
      <t>ヤマトコオリヤマシ</t>
    </rPh>
    <phoneticPr fontId="22"/>
  </si>
  <si>
    <t>天理市</t>
  </si>
  <si>
    <t>7級地</t>
    <rPh sb="1" eb="2">
      <t>キュウ</t>
    </rPh>
    <rPh sb="2" eb="3">
      <t>チ</t>
    </rPh>
    <phoneticPr fontId="2"/>
  </si>
  <si>
    <t>橿原市</t>
    <rPh sb="0" eb="3">
      <t>カシハラシ</t>
    </rPh>
    <phoneticPr fontId="22"/>
  </si>
  <si>
    <t>桜井市</t>
    <rPh sb="0" eb="3">
      <t>サクライシ</t>
    </rPh>
    <phoneticPr fontId="22"/>
  </si>
  <si>
    <t>五條市</t>
    <rPh sb="0" eb="3">
      <t>ゴジョウシ</t>
    </rPh>
    <phoneticPr fontId="22"/>
  </si>
  <si>
    <t>その他</t>
    <rPh sb="2" eb="3">
      <t>タ</t>
    </rPh>
    <phoneticPr fontId="2"/>
  </si>
  <si>
    <t>御所市</t>
    <rPh sb="0" eb="3">
      <t>ゴセシ</t>
    </rPh>
    <phoneticPr fontId="22"/>
  </si>
  <si>
    <t>生駒市</t>
    <rPh sb="0" eb="3">
      <t>イ１</t>
    </rPh>
    <phoneticPr fontId="22"/>
  </si>
  <si>
    <t>香芝市</t>
    <rPh sb="0" eb="3">
      <t>カシバシ</t>
    </rPh>
    <phoneticPr fontId="22"/>
  </si>
  <si>
    <t>葛城市</t>
    <rPh sb="0" eb="3">
      <t>カ</t>
    </rPh>
    <phoneticPr fontId="22"/>
  </si>
  <si>
    <t>宇陀市</t>
    <rPh sb="0" eb="3">
      <t>ウダシ</t>
    </rPh>
    <phoneticPr fontId="22"/>
  </si>
  <si>
    <t>山添村</t>
    <rPh sb="0" eb="3">
      <t>ヤマゾエムラ</t>
    </rPh>
    <phoneticPr fontId="22"/>
  </si>
  <si>
    <t>平群町</t>
    <rPh sb="0" eb="3">
      <t>ヘグリチョウ</t>
    </rPh>
    <phoneticPr fontId="22"/>
  </si>
  <si>
    <t>三郷町</t>
    <rPh sb="0" eb="3">
      <t>サンゴウチョウ</t>
    </rPh>
    <phoneticPr fontId="22"/>
  </si>
  <si>
    <t>斑鳩町</t>
    <rPh sb="0" eb="3">
      <t>イカルガチョウ</t>
    </rPh>
    <phoneticPr fontId="22"/>
  </si>
  <si>
    <t>安堵町</t>
    <rPh sb="0" eb="3">
      <t>アンドチョウ</t>
    </rPh>
    <phoneticPr fontId="22"/>
  </si>
  <si>
    <t>川西町</t>
    <rPh sb="0" eb="3">
      <t>カワニシチョウ</t>
    </rPh>
    <phoneticPr fontId="22"/>
  </si>
  <si>
    <t>三宅町</t>
    <rPh sb="0" eb="2">
      <t>ミヤケ</t>
    </rPh>
    <rPh sb="2" eb="3">
      <t>チョウ</t>
    </rPh>
    <phoneticPr fontId="22"/>
  </si>
  <si>
    <t>田原本町</t>
    <rPh sb="0" eb="4">
      <t>タ</t>
    </rPh>
    <phoneticPr fontId="22"/>
  </si>
  <si>
    <t>曽爾村</t>
    <rPh sb="0" eb="3">
      <t>ソニムラ</t>
    </rPh>
    <phoneticPr fontId="22"/>
  </si>
  <si>
    <t>御杖村</t>
    <rPh sb="0" eb="3">
      <t>ミツエムラ</t>
    </rPh>
    <phoneticPr fontId="22"/>
  </si>
  <si>
    <t>高取町</t>
    <rPh sb="0" eb="3">
      <t>タカトリチョウ</t>
    </rPh>
    <phoneticPr fontId="22"/>
  </si>
  <si>
    <t>明日香村</t>
    <rPh sb="0" eb="4">
      <t>アスカムラ</t>
    </rPh>
    <phoneticPr fontId="22"/>
  </si>
  <si>
    <t>上牧町</t>
    <rPh sb="0" eb="3">
      <t>カンマキチョウ</t>
    </rPh>
    <phoneticPr fontId="22"/>
  </si>
  <si>
    <t>王寺町</t>
    <rPh sb="0" eb="3">
      <t>オウジチョウ</t>
    </rPh>
    <phoneticPr fontId="22"/>
  </si>
  <si>
    <t>広陵町</t>
    <rPh sb="0" eb="3">
      <t>コウリョウチョウ</t>
    </rPh>
    <phoneticPr fontId="22"/>
  </si>
  <si>
    <t>河合町</t>
    <rPh sb="0" eb="3">
      <t>カワイチョウ</t>
    </rPh>
    <phoneticPr fontId="22"/>
  </si>
  <si>
    <t>吉野町</t>
    <rPh sb="0" eb="2">
      <t>ヨシノ</t>
    </rPh>
    <rPh sb="2" eb="3">
      <t>チョウ</t>
    </rPh>
    <phoneticPr fontId="22"/>
  </si>
  <si>
    <t>大淀町</t>
    <rPh sb="0" eb="3">
      <t>オオヨドチョウ</t>
    </rPh>
    <phoneticPr fontId="22"/>
  </si>
  <si>
    <t>下市町</t>
    <rPh sb="0" eb="3">
      <t>シモイチチョウ</t>
    </rPh>
    <phoneticPr fontId="22"/>
  </si>
  <si>
    <t>黒滝村</t>
    <rPh sb="0" eb="3">
      <t>クロタキムラ</t>
    </rPh>
    <phoneticPr fontId="22"/>
  </si>
  <si>
    <t>天川村</t>
    <rPh sb="0" eb="3">
      <t>テンカワムラ</t>
    </rPh>
    <phoneticPr fontId="22"/>
  </si>
  <si>
    <t>野迫川村</t>
    <rPh sb="0" eb="3">
      <t>ノセガワ</t>
    </rPh>
    <rPh sb="3" eb="4">
      <t>ムラ</t>
    </rPh>
    <phoneticPr fontId="22"/>
  </si>
  <si>
    <t>十津川村</t>
    <rPh sb="0" eb="4">
      <t>トツカワムラ</t>
    </rPh>
    <phoneticPr fontId="22"/>
  </si>
  <si>
    <t>下北山村</t>
    <rPh sb="0" eb="4">
      <t>シモ</t>
    </rPh>
    <phoneticPr fontId="22"/>
  </si>
  <si>
    <t>上北山村</t>
    <rPh sb="0" eb="3">
      <t>カミキタヤマ</t>
    </rPh>
    <rPh sb="3" eb="4">
      <t>ムラ</t>
    </rPh>
    <phoneticPr fontId="22"/>
  </si>
  <si>
    <t>川上村</t>
    <rPh sb="0" eb="3">
      <t>カワカミ</t>
    </rPh>
    <phoneticPr fontId="22"/>
  </si>
  <si>
    <t>東吉野村</t>
    <rPh sb="0" eb="4">
      <t>ヒガシヨシノムラ</t>
    </rPh>
    <phoneticPr fontId="22"/>
  </si>
  <si>
    <t>放課後等デイサービス報酬額</t>
    <rPh sb="0" eb="3">
      <t>ホウカゴ</t>
    </rPh>
    <rPh sb="3" eb="4">
      <t>トウ</t>
    </rPh>
    <rPh sb="10" eb="12">
      <t>ホウシュウ</t>
    </rPh>
    <rPh sb="12" eb="13">
      <t>ガク</t>
    </rPh>
    <phoneticPr fontId="2"/>
  </si>
  <si>
    <t>【基本報酬単価（日額）】</t>
    <rPh sb="1" eb="3">
      <t>キホン</t>
    </rPh>
    <rPh sb="3" eb="5">
      <t>ホウシュウ</t>
    </rPh>
    <rPh sb="5" eb="7">
      <t>タンカ</t>
    </rPh>
    <rPh sb="8" eb="10">
      <t>ニチガク</t>
    </rPh>
    <phoneticPr fontId="2"/>
  </si>
  <si>
    <t>(単位)</t>
    <rPh sb="1" eb="3">
      <t>タンイ</t>
    </rPh>
    <phoneticPr fontId="2"/>
  </si>
  <si>
    <t>利用定員</t>
    <rPh sb="0" eb="2">
      <t>リヨウ</t>
    </rPh>
    <rPh sb="2" eb="4">
      <t>テイイン</t>
    </rPh>
    <phoneticPr fontId="2"/>
  </si>
  <si>
    <t>授業終了後（学校開校日）に支援した場合</t>
    <rPh sb="0" eb="2">
      <t>ジュギョウ</t>
    </rPh>
    <rPh sb="2" eb="5">
      <t>シュウリョウゴ</t>
    </rPh>
    <rPh sb="6" eb="8">
      <t>ガッコウ</t>
    </rPh>
    <rPh sb="8" eb="11">
      <t>カイコウビ</t>
    </rPh>
    <rPh sb="13" eb="15">
      <t>シエン</t>
    </rPh>
    <rPh sb="17" eb="19">
      <t>バアイ</t>
    </rPh>
    <phoneticPr fontId="2"/>
  </si>
  <si>
    <t>休校日に支援した場合</t>
    <rPh sb="0" eb="3">
      <t>キュウコウビ</t>
    </rPh>
    <rPh sb="4" eb="6">
      <t>シエン</t>
    </rPh>
    <rPh sb="8" eb="10">
      <t>バアイ</t>
    </rPh>
    <phoneticPr fontId="2"/>
  </si>
  <si>
    <t>差額</t>
    <rPh sb="0" eb="2">
      <t>サガク</t>
    </rPh>
    <phoneticPr fontId="2"/>
  </si>
  <si>
    <t>下記以外の事業所
（通常の事業所）</t>
    <rPh sb="0" eb="2">
      <t>カキ</t>
    </rPh>
    <rPh sb="2" eb="4">
      <t>イガイ</t>
    </rPh>
    <rPh sb="5" eb="8">
      <t>ジギョウショ</t>
    </rPh>
    <rPh sb="10" eb="12">
      <t>ツウジョウ</t>
    </rPh>
    <rPh sb="13" eb="16">
      <t>ジギョウショ</t>
    </rPh>
    <phoneticPr fontId="2"/>
  </si>
  <si>
    <t>11人以上20人以下</t>
    <rPh sb="2" eb="3">
      <t>ニン</t>
    </rPh>
    <rPh sb="3" eb="5">
      <t>イジョウ</t>
    </rPh>
    <rPh sb="7" eb="8">
      <t>ニン</t>
    </rPh>
    <rPh sb="8" eb="10">
      <t>イカ</t>
    </rPh>
    <phoneticPr fontId="2"/>
  </si>
  <si>
    <t>21人以上</t>
    <rPh sb="2" eb="3">
      <t>ニン</t>
    </rPh>
    <rPh sb="3" eb="5">
      <t>イジョウ</t>
    </rPh>
    <phoneticPr fontId="2"/>
  </si>
  <si>
    <t>区分１の２</t>
    <rPh sb="0" eb="2">
      <t>クブン</t>
    </rPh>
    <phoneticPr fontId="2"/>
  </si>
  <si>
    <t>区分２の１</t>
    <rPh sb="0" eb="2">
      <t>クブン</t>
    </rPh>
    <phoneticPr fontId="2"/>
  </si>
  <si>
    <t>区分２の２</t>
    <rPh sb="0" eb="2">
      <t>クブン</t>
    </rPh>
    <phoneticPr fontId="2"/>
  </si>
  <si>
    <t>重心児童対象事業所</t>
    <rPh sb="0" eb="2">
      <t>ジュウシン</t>
    </rPh>
    <rPh sb="2" eb="4">
      <t>ジドウ</t>
    </rPh>
    <rPh sb="4" eb="6">
      <t>タイショウ</t>
    </rPh>
    <rPh sb="6" eb="9">
      <t>ジギョウショ</t>
    </rPh>
    <phoneticPr fontId="2"/>
  </si>
  <si>
    <t>5人</t>
    <rPh sb="1" eb="2">
      <t>ニン</t>
    </rPh>
    <phoneticPr fontId="2"/>
  </si>
  <si>
    <t>5人(重心対象事業所)</t>
    <rPh sb="1" eb="2">
      <t>ニン</t>
    </rPh>
    <rPh sb="3" eb="5">
      <t>ジュウシン</t>
    </rPh>
    <rPh sb="5" eb="7">
      <t>タイショウ</t>
    </rPh>
    <rPh sb="7" eb="10">
      <t>ジギョウショ</t>
    </rPh>
    <phoneticPr fontId="2"/>
  </si>
  <si>
    <t>6人</t>
    <rPh sb="1" eb="2">
      <t>ニン</t>
    </rPh>
    <phoneticPr fontId="2"/>
  </si>
  <si>
    <t>6人(重心対象事業所)</t>
    <rPh sb="1" eb="2">
      <t>ニン</t>
    </rPh>
    <phoneticPr fontId="2"/>
  </si>
  <si>
    <t>7人</t>
    <rPh sb="1" eb="2">
      <t>ニン</t>
    </rPh>
    <phoneticPr fontId="2"/>
  </si>
  <si>
    <t>7人(重心対象事業所)</t>
    <rPh sb="1" eb="2">
      <t>ニン</t>
    </rPh>
    <phoneticPr fontId="2"/>
  </si>
  <si>
    <t>8人</t>
    <rPh sb="1" eb="2">
      <t>ニン</t>
    </rPh>
    <phoneticPr fontId="2"/>
  </si>
  <si>
    <t>8人(重心対象事業所)</t>
    <rPh sb="1" eb="2">
      <t>ニン</t>
    </rPh>
    <phoneticPr fontId="2"/>
  </si>
  <si>
    <t>9人</t>
    <rPh sb="1" eb="2">
      <t>ニン</t>
    </rPh>
    <phoneticPr fontId="2"/>
  </si>
  <si>
    <t>9人(重心対象事業所)</t>
    <rPh sb="1" eb="2">
      <t>ニン</t>
    </rPh>
    <phoneticPr fontId="2"/>
  </si>
  <si>
    <t>10人</t>
    <rPh sb="2" eb="3">
      <t>ニン</t>
    </rPh>
    <phoneticPr fontId="2"/>
  </si>
  <si>
    <t>10人(重心対象事業所)</t>
    <rPh sb="2" eb="3">
      <t>ニン</t>
    </rPh>
    <phoneticPr fontId="2"/>
  </si>
  <si>
    <t>11人以上</t>
    <rPh sb="2" eb="3">
      <t>ニン</t>
    </rPh>
    <rPh sb="3" eb="5">
      <t>イジョウ</t>
    </rPh>
    <phoneticPr fontId="2"/>
  </si>
  <si>
    <t>11人以上(重心対象事業所)</t>
    <rPh sb="2" eb="3">
      <t>ニン</t>
    </rPh>
    <rPh sb="3" eb="5">
      <t>イジョウ</t>
    </rPh>
    <phoneticPr fontId="2"/>
  </si>
  <si>
    <t>共生型</t>
    <rPh sb="0" eb="3">
      <t>キョウセイガタ</t>
    </rPh>
    <phoneticPr fontId="2"/>
  </si>
  <si>
    <t>基準該当Ⅰ</t>
    <rPh sb="0" eb="2">
      <t>キジュン</t>
    </rPh>
    <rPh sb="2" eb="4">
      <t>ガイトウ</t>
    </rPh>
    <phoneticPr fontId="2"/>
  </si>
  <si>
    <t>基準該当Ⅱ</t>
    <rPh sb="0" eb="2">
      <t>キジュン</t>
    </rPh>
    <rPh sb="2" eb="4">
      <t>ガイトウ</t>
    </rPh>
    <phoneticPr fontId="2"/>
  </si>
  <si>
    <t>【延長支援加算】</t>
    <rPh sb="1" eb="3">
      <t>エンチョウ</t>
    </rPh>
    <rPh sb="3" eb="5">
      <t>シエン</t>
    </rPh>
    <rPh sb="5" eb="7">
      <t>カサン</t>
    </rPh>
    <phoneticPr fontId="2"/>
  </si>
  <si>
    <t>1時間未満</t>
    <rPh sb="1" eb="3">
      <t>ジカン</t>
    </rPh>
    <rPh sb="3" eb="5">
      <t>ミマン</t>
    </rPh>
    <phoneticPr fontId="2"/>
  </si>
  <si>
    <t>1時間以上2時間未満</t>
    <rPh sb="1" eb="3">
      <t>ジカン</t>
    </rPh>
    <rPh sb="3" eb="5">
      <t>イジョウ</t>
    </rPh>
    <rPh sb="6" eb="8">
      <t>ジカン</t>
    </rPh>
    <rPh sb="8" eb="10">
      <t>ミマン</t>
    </rPh>
    <phoneticPr fontId="2"/>
  </si>
  <si>
    <t>2時間以上</t>
    <rPh sb="1" eb="3">
      <t>ジカン</t>
    </rPh>
    <rPh sb="3" eb="5">
      <t>イジョウ</t>
    </rPh>
    <phoneticPr fontId="2"/>
  </si>
  <si>
    <t>主たる対象者</t>
    <rPh sb="0" eb="1">
      <t>シュ</t>
    </rPh>
    <rPh sb="3" eb="6">
      <t>タイショウシャ</t>
    </rPh>
    <phoneticPr fontId="2"/>
  </si>
  <si>
    <t>重症心身障害児</t>
    <rPh sb="0" eb="2">
      <t>ジュウショウ</t>
    </rPh>
    <rPh sb="2" eb="4">
      <t>シンシン</t>
    </rPh>
    <rPh sb="4" eb="7">
      <t>ショウガイジ</t>
    </rPh>
    <phoneticPr fontId="2"/>
  </si>
  <si>
    <t>延長支援無し</t>
    <rPh sb="0" eb="2">
      <t>エンチョウ</t>
    </rPh>
    <rPh sb="2" eb="4">
      <t>シエン</t>
    </rPh>
    <rPh sb="4" eb="5">
      <t>ナ</t>
    </rPh>
    <phoneticPr fontId="2"/>
  </si>
  <si>
    <t>無し</t>
    <rPh sb="0" eb="1">
      <t>ナ</t>
    </rPh>
    <phoneticPr fontId="2"/>
  </si>
  <si>
    <t>Ⅰ</t>
    <phoneticPr fontId="2"/>
  </si>
  <si>
    <t>Ⅱ</t>
    <phoneticPr fontId="2"/>
  </si>
  <si>
    <t>Ⅲ</t>
    <phoneticPr fontId="2"/>
  </si>
  <si>
    <t>Ⅳ</t>
    <phoneticPr fontId="2"/>
  </si>
  <si>
    <t>3.3%*90%</t>
    <phoneticPr fontId="2"/>
  </si>
  <si>
    <t>Ⅴ</t>
    <phoneticPr fontId="2"/>
  </si>
  <si>
    <t>3.3%*80%</t>
    <phoneticPr fontId="2"/>
  </si>
  <si>
    <t>○</t>
    <phoneticPr fontId="2"/>
  </si>
  <si>
    <t>臨時休校に伴い、3月2日以降に新規支給決定され、利用を開始した児童</t>
    <rPh sb="0" eb="2">
      <t>リンジ</t>
    </rPh>
    <rPh sb="2" eb="4">
      <t>キュウコウ</t>
    </rPh>
    <rPh sb="5" eb="6">
      <t>トモナ</t>
    </rPh>
    <rPh sb="9" eb="10">
      <t>ガツ</t>
    </rPh>
    <rPh sb="11" eb="12">
      <t>ニチ</t>
    </rPh>
    <rPh sb="12" eb="14">
      <t>イコウ</t>
    </rPh>
    <rPh sb="15" eb="17">
      <t>シンキ</t>
    </rPh>
    <rPh sb="17" eb="19">
      <t>シキュウ</t>
    </rPh>
    <rPh sb="19" eb="21">
      <t>ケッテイ</t>
    </rPh>
    <rPh sb="24" eb="26">
      <t>リヨウ</t>
    </rPh>
    <rPh sb="27" eb="29">
      <t>カイシ</t>
    </rPh>
    <rPh sb="31" eb="33">
      <t>ジドウ</t>
    </rPh>
    <phoneticPr fontId="2"/>
  </si>
  <si>
    <t>臨時休校に関わらず、当初の予定により3月から新規支給決定され、利用を開始した児童</t>
    <rPh sb="0" eb="2">
      <t>リンジ</t>
    </rPh>
    <rPh sb="2" eb="4">
      <t>キュウコウ</t>
    </rPh>
    <rPh sb="5" eb="6">
      <t>カカ</t>
    </rPh>
    <rPh sb="10" eb="12">
      <t>トウショ</t>
    </rPh>
    <rPh sb="13" eb="15">
      <t>ヨテイ</t>
    </rPh>
    <rPh sb="19" eb="20">
      <t>ガツ</t>
    </rPh>
    <rPh sb="22" eb="24">
      <t>シンキ</t>
    </rPh>
    <rPh sb="24" eb="26">
      <t>シキュウ</t>
    </rPh>
    <rPh sb="26" eb="28">
      <t>ケッテイ</t>
    </rPh>
    <rPh sb="31" eb="33">
      <t>リヨウ</t>
    </rPh>
    <rPh sb="34" eb="36">
      <t>カイシ</t>
    </rPh>
    <rPh sb="38" eb="40">
      <t>ジドウ</t>
    </rPh>
    <phoneticPr fontId="2"/>
  </si>
  <si>
    <t>受給者証番号</t>
    <rPh sb="0" eb="4">
      <t>ジュキュウシャショウ</t>
    </rPh>
    <rPh sb="4" eb="6">
      <t>バンゴウ</t>
    </rPh>
    <phoneticPr fontId="2"/>
  </si>
  <si>
    <t>個票 (2)</t>
  </si>
  <si>
    <t>個票 (3)</t>
  </si>
  <si>
    <t>個票 (4)</t>
  </si>
  <si>
    <t>個票 (5)</t>
  </si>
  <si>
    <t>個票 (6)</t>
  </si>
  <si>
    <t>個票 (7)</t>
  </si>
  <si>
    <t>個票 (8)</t>
  </si>
  <si>
    <t>個票 (9)</t>
  </si>
  <si>
    <t>個票 (10)</t>
  </si>
  <si>
    <t>○</t>
  </si>
  <si>
    <t>Ⅰ</t>
  </si>
  <si>
    <t>増額分の報酬合計</t>
    <rPh sb="0" eb="2">
      <t>ゾウガク</t>
    </rPh>
    <rPh sb="2" eb="3">
      <t>ブン</t>
    </rPh>
    <rPh sb="4" eb="6">
      <t>ホウシュウ</t>
    </rPh>
    <rPh sb="6" eb="8">
      <t>ゴウケイ</t>
    </rPh>
    <phoneticPr fontId="2"/>
  </si>
  <si>
    <t>3月以前からの支給決定児童（継続利用児童）　※新規契約者で3月以前からの支給決定者も含む</t>
    <rPh sb="1" eb="2">
      <t>ガツ</t>
    </rPh>
    <rPh sb="2" eb="4">
      <t>イゼン</t>
    </rPh>
    <rPh sb="7" eb="9">
      <t>シキュウ</t>
    </rPh>
    <rPh sb="9" eb="11">
      <t>ケッテイ</t>
    </rPh>
    <rPh sb="11" eb="13">
      <t>ジドウ</t>
    </rPh>
    <rPh sb="14" eb="16">
      <t>ケイゾク</t>
    </rPh>
    <rPh sb="16" eb="18">
      <t>リヨウ</t>
    </rPh>
    <rPh sb="18" eb="20">
      <t>ジドウ</t>
    </rPh>
    <rPh sb="23" eb="25">
      <t>シンキ</t>
    </rPh>
    <rPh sb="25" eb="28">
      <t>ケイヤクシャ</t>
    </rPh>
    <rPh sb="36" eb="38">
      <t>シキュウ</t>
    </rPh>
    <rPh sb="38" eb="41">
      <t>ケッテイシャ</t>
    </rPh>
    <rPh sb="42" eb="43">
      <t>フク</t>
    </rPh>
    <phoneticPr fontId="2"/>
  </si>
  <si>
    <t>上限額管理対象</t>
    <rPh sb="0" eb="2">
      <t>ジョウゲン</t>
    </rPh>
    <rPh sb="2" eb="3">
      <t>ガク</t>
    </rPh>
    <rPh sb="3" eb="5">
      <t>カンリ</t>
    </rPh>
    <rPh sb="5" eb="7">
      <t>タイショウ</t>
    </rPh>
    <phoneticPr fontId="2"/>
  </si>
  <si>
    <t>管理対象</t>
    <rPh sb="0" eb="2">
      <t>カンリ</t>
    </rPh>
    <rPh sb="2" eb="4">
      <t>タイショウ</t>
    </rPh>
    <phoneticPr fontId="2"/>
  </si>
  <si>
    <t>対象外</t>
    <rPh sb="0" eb="3">
      <t>タイショウガイ</t>
    </rPh>
    <phoneticPr fontId="2"/>
  </si>
  <si>
    <t>上限額管理対象</t>
    <rPh sb="0" eb="7">
      <t>ジョウゲンガクカンリタイショウ</t>
    </rPh>
    <phoneticPr fontId="2"/>
  </si>
  <si>
    <t>新規支給決定分に係る
報酬</t>
    <rPh sb="0" eb="2">
      <t>シンキ</t>
    </rPh>
    <rPh sb="2" eb="4">
      <t>シキュウ</t>
    </rPh>
    <rPh sb="4" eb="6">
      <t>ケッテイ</t>
    </rPh>
    <rPh sb="6" eb="7">
      <t>ブン</t>
    </rPh>
    <rPh sb="8" eb="9">
      <t>カカ</t>
    </rPh>
    <rPh sb="11" eb="13">
      <t>ホウシュウ</t>
    </rPh>
    <phoneticPr fontId="2"/>
  </si>
  <si>
    <t>増加利用日数分に係る
報酬</t>
    <rPh sb="0" eb="2">
      <t>ゾウカ</t>
    </rPh>
    <rPh sb="2" eb="4">
      <t>リヨウ</t>
    </rPh>
    <rPh sb="4" eb="7">
      <t>ニッスウブン</t>
    </rPh>
    <rPh sb="8" eb="9">
      <t>カカ</t>
    </rPh>
    <rPh sb="11" eb="13">
      <t>ホウシュウ</t>
    </rPh>
    <phoneticPr fontId="2"/>
  </si>
  <si>
    <t>休業日単価差額分に係る報酬</t>
    <rPh sb="0" eb="3">
      <t>キュウギョウビ</t>
    </rPh>
    <rPh sb="3" eb="5">
      <t>タンカ</t>
    </rPh>
    <rPh sb="5" eb="8">
      <t>サガクブン</t>
    </rPh>
    <rPh sb="9" eb="10">
      <t>カカ</t>
    </rPh>
    <rPh sb="11" eb="13">
      <t>ホウシュウ</t>
    </rPh>
    <phoneticPr fontId="2"/>
  </si>
  <si>
    <t>延長支援加算分に係る報酬</t>
    <rPh sb="0" eb="2">
      <t>エンチョウ</t>
    </rPh>
    <rPh sb="2" eb="4">
      <t>シエン</t>
    </rPh>
    <rPh sb="4" eb="6">
      <t>カサン</t>
    </rPh>
    <rPh sb="6" eb="7">
      <t>ブン</t>
    </rPh>
    <rPh sb="8" eb="9">
      <t>カカ</t>
    </rPh>
    <rPh sb="10" eb="12">
      <t>ホウシュウ</t>
    </rPh>
    <phoneticPr fontId="2"/>
  </si>
  <si>
    <t>対象児童の属性</t>
    <rPh sb="0" eb="2">
      <t>タイショウ</t>
    </rPh>
    <rPh sb="2" eb="4">
      <t>ジドウ</t>
    </rPh>
    <rPh sb="5" eb="7">
      <t>ゾクセイ</t>
    </rPh>
    <phoneticPr fontId="2"/>
  </si>
  <si>
    <t>通常の営業時間</t>
    <rPh sb="0" eb="2">
      <t>ツウジョウ</t>
    </rPh>
    <rPh sb="3" eb="5">
      <t>エイギョウ</t>
    </rPh>
    <rPh sb="5" eb="7">
      <t>ジカン</t>
    </rPh>
    <phoneticPr fontId="2"/>
  </si>
  <si>
    <t>～</t>
    <phoneticPr fontId="2"/>
  </si>
  <si>
    <t>臨時休校に伴い増加した額の算定</t>
    <rPh sb="0" eb="2">
      <t>リンジ</t>
    </rPh>
    <rPh sb="2" eb="4">
      <t>キュウコウ</t>
    </rPh>
    <rPh sb="5" eb="6">
      <t>トモナ</t>
    </rPh>
    <rPh sb="7" eb="9">
      <t>ゾウカ</t>
    </rPh>
    <rPh sb="11" eb="12">
      <t>ガク</t>
    </rPh>
    <rPh sb="13" eb="15">
      <t>サンテイ</t>
    </rPh>
    <phoneticPr fontId="2"/>
  </si>
  <si>
    <r>
      <rPr>
        <b/>
        <u/>
        <sz val="10"/>
        <color rgb="FFFF0000"/>
        <rFont val="Meiryo UI"/>
        <family val="3"/>
        <charset val="128"/>
      </rPr>
      <t xml:space="preserve">※下記時間よりも早い時間から支援した場合のみ対象です。
</t>
    </r>
    <r>
      <rPr>
        <b/>
        <sz val="10"/>
        <rFont val="Meiryo UI"/>
        <family val="3"/>
        <charset val="128"/>
      </rPr>
      <t xml:space="preserve">
</t>
    </r>
    <rPh sb="1" eb="3">
      <t>カキ</t>
    </rPh>
    <rPh sb="3" eb="5">
      <t>ジカン</t>
    </rPh>
    <rPh sb="8" eb="9">
      <t>ハヤ</t>
    </rPh>
    <rPh sb="10" eb="12">
      <t>ジカン</t>
    </rPh>
    <rPh sb="14" eb="16">
      <t>シエン</t>
    </rPh>
    <rPh sb="18" eb="20">
      <t>バアイ</t>
    </rPh>
    <rPh sb="22" eb="24">
      <t>タイショウ</t>
    </rPh>
    <phoneticPr fontId="2"/>
  </si>
  <si>
    <t>臨時休校に伴う前倒しの営業時間</t>
    <rPh sb="0" eb="2">
      <t>リンジ</t>
    </rPh>
    <rPh sb="2" eb="4">
      <t>キュウコウ</t>
    </rPh>
    <rPh sb="5" eb="6">
      <t>トモナ</t>
    </rPh>
    <rPh sb="7" eb="9">
      <t>マエダオ</t>
    </rPh>
    <rPh sb="11" eb="13">
      <t>エイギョウ</t>
    </rPh>
    <rPh sb="13" eb="15">
      <t>ジカン</t>
    </rPh>
    <phoneticPr fontId="2"/>
  </si>
  <si>
    <t>a</t>
    <phoneticPr fontId="2"/>
  </si>
  <si>
    <t>c</t>
    <phoneticPr fontId="2"/>
  </si>
  <si>
    <t>うち利用者負担額
（上限適用前）</t>
    <rPh sb="2" eb="5">
      <t>リヨウシャ</t>
    </rPh>
    <rPh sb="5" eb="7">
      <t>フタン</t>
    </rPh>
    <rPh sb="7" eb="8">
      <t>ガク</t>
    </rPh>
    <rPh sb="10" eb="12">
      <t>ジョウゲン</t>
    </rPh>
    <rPh sb="12" eb="14">
      <t>テキヨウ</t>
    </rPh>
    <rPh sb="14" eb="15">
      <t>マエ</t>
    </rPh>
    <phoneticPr fontId="2"/>
  </si>
  <si>
    <t>【利用者の負担免除額】</t>
    <rPh sb="1" eb="4">
      <t>リヨウシャ</t>
    </rPh>
    <rPh sb="5" eb="7">
      <t>フタン</t>
    </rPh>
    <rPh sb="7" eb="9">
      <t>メンジョ</t>
    </rPh>
    <rPh sb="9" eb="10">
      <t>ガク</t>
    </rPh>
    <phoneticPr fontId="2"/>
  </si>
  <si>
    <t>（G-F)</t>
    <phoneticPr fontId="2"/>
  </si>
  <si>
    <t>(K-J)</t>
    <phoneticPr fontId="2"/>
  </si>
  <si>
    <t>3月分のうち、臨時
休校に伴う増加分</t>
    <rPh sb="1" eb="2">
      <t>ガツ</t>
    </rPh>
    <rPh sb="2" eb="3">
      <t>ブン</t>
    </rPh>
    <rPh sb="7" eb="9">
      <t>リンジ</t>
    </rPh>
    <rPh sb="10" eb="12">
      <t>キュウコウ</t>
    </rPh>
    <rPh sb="13" eb="14">
      <t>トモナ</t>
    </rPh>
    <rPh sb="15" eb="17">
      <t>ゾウカ</t>
    </rPh>
    <rPh sb="17" eb="18">
      <t>ブン</t>
    </rPh>
    <phoneticPr fontId="2"/>
  </si>
  <si>
    <t>↓A欄から順番にD欄まで入力してください。</t>
    <rPh sb="2" eb="3">
      <t>ラン</t>
    </rPh>
    <rPh sb="5" eb="7">
      <t>ジュンバン</t>
    </rPh>
    <rPh sb="9" eb="10">
      <t>ラン</t>
    </rPh>
    <rPh sb="12" eb="14">
      <t>ニュウリョク</t>
    </rPh>
    <phoneticPr fontId="2"/>
  </si>
  <si>
    <t xml:space="preserve">3月分のうち、休校に伴う増額分の報酬額
</t>
    <rPh sb="1" eb="3">
      <t>ガツブン</t>
    </rPh>
    <rPh sb="7" eb="9">
      <t>キュウコウ</t>
    </rPh>
    <rPh sb="10" eb="11">
      <t>トモナ</t>
    </rPh>
    <rPh sb="12" eb="15">
      <t>ゾウガクブン</t>
    </rPh>
    <rPh sb="16" eb="18">
      <t>ホウシュウ</t>
    </rPh>
    <phoneticPr fontId="2"/>
  </si>
  <si>
    <t>3月分報酬総額</t>
    <rPh sb="1" eb="3">
      <t>ガツブン</t>
    </rPh>
    <rPh sb="3" eb="5">
      <t>ホウシュウ</t>
    </rPh>
    <rPh sb="5" eb="7">
      <t>ソウガク</t>
    </rPh>
    <phoneticPr fontId="2"/>
  </si>
  <si>
    <t>3月分利用者負担額</t>
    <rPh sb="1" eb="3">
      <t>ガツブン</t>
    </rPh>
    <rPh sb="3" eb="6">
      <t>リヨウシャ</t>
    </rPh>
    <rPh sb="6" eb="9">
      <t>フタンガク</t>
    </rPh>
    <phoneticPr fontId="2"/>
  </si>
  <si>
    <t>3月分のうち、休校に伴う増額分に係る利用者負担額</t>
    <rPh sb="1" eb="3">
      <t>ガツブン</t>
    </rPh>
    <rPh sb="7" eb="9">
      <t>キュウコウ</t>
    </rPh>
    <rPh sb="10" eb="11">
      <t>トモナ</t>
    </rPh>
    <rPh sb="12" eb="15">
      <t>ゾウガクブン</t>
    </rPh>
    <rPh sb="16" eb="17">
      <t>カカ</t>
    </rPh>
    <rPh sb="18" eb="21">
      <t>リヨウシャ</t>
    </rPh>
    <rPh sb="21" eb="24">
      <t>フタンガク</t>
    </rPh>
    <phoneticPr fontId="2"/>
  </si>
  <si>
    <t>※上限月額適用前の額</t>
    <rPh sb="7" eb="8">
      <t>マエ</t>
    </rPh>
    <rPh sb="9" eb="10">
      <t>ガク</t>
    </rPh>
    <phoneticPr fontId="2"/>
  </si>
  <si>
    <t>※上限月額適用前の額
※上限管理前の額</t>
    <rPh sb="7" eb="8">
      <t>マエ</t>
    </rPh>
    <rPh sb="9" eb="10">
      <t>ガク</t>
    </rPh>
    <rPh sb="12" eb="14">
      <t>ジョウゲン</t>
    </rPh>
    <rPh sb="14" eb="16">
      <t>カンリ</t>
    </rPh>
    <rPh sb="16" eb="17">
      <t>マエ</t>
    </rPh>
    <rPh sb="18" eb="19">
      <t>ガク</t>
    </rPh>
    <phoneticPr fontId="2"/>
  </si>
  <si>
    <t>増加分の報酬合計</t>
    <rPh sb="0" eb="3">
      <t>ゾウカブン</t>
    </rPh>
    <rPh sb="4" eb="6">
      <t>ホウシュウ</t>
    </rPh>
    <rPh sb="6" eb="8">
      <t>ゴウケイ</t>
    </rPh>
    <phoneticPr fontId="2"/>
  </si>
  <si>
    <t>3月分利用者負担額</t>
    <rPh sb="1" eb="2">
      <t>ガツ</t>
    </rPh>
    <rPh sb="2" eb="3">
      <t>ブン</t>
    </rPh>
    <rPh sb="3" eb="6">
      <t>リヨウシャ</t>
    </rPh>
    <rPh sb="6" eb="9">
      <t>フタンガク</t>
    </rPh>
    <phoneticPr fontId="2"/>
  </si>
  <si>
    <t>3月分の負担上限月額</t>
    <rPh sb="1" eb="2">
      <t>ガツ</t>
    </rPh>
    <rPh sb="2" eb="3">
      <t>ブン</t>
    </rPh>
    <rPh sb="8" eb="9">
      <t>ゲツ</t>
    </rPh>
    <phoneticPr fontId="2"/>
  </si>
  <si>
    <t>3月分の利用者負担額</t>
    <rPh sb="2" eb="3">
      <t>ブン</t>
    </rPh>
    <rPh sb="4" eb="7">
      <t>リヨウシャ</t>
    </rPh>
    <rPh sb="7" eb="10">
      <t>フタンガク</t>
    </rPh>
    <phoneticPr fontId="2"/>
  </si>
  <si>
    <t>※増額分を含む額</t>
    <rPh sb="1" eb="3">
      <t>ゾウガク</t>
    </rPh>
    <rPh sb="3" eb="4">
      <t>ブン</t>
    </rPh>
    <rPh sb="5" eb="6">
      <t>フク</t>
    </rPh>
    <rPh sb="7" eb="8">
      <t>ガク</t>
    </rPh>
    <phoneticPr fontId="2"/>
  </si>
  <si>
    <t>※上限月額適用前の額
※増額分を含む額</t>
    <rPh sb="9" eb="10">
      <t>ガク</t>
    </rPh>
    <rPh sb="12" eb="14">
      <t>ゾウガク</t>
    </rPh>
    <rPh sb="14" eb="15">
      <t>ブン</t>
    </rPh>
    <rPh sb="16" eb="17">
      <t>フク</t>
    </rPh>
    <rPh sb="18" eb="19">
      <t>ガク</t>
    </rPh>
    <phoneticPr fontId="2"/>
  </si>
  <si>
    <t>a</t>
    <phoneticPr fontId="2"/>
  </si>
  <si>
    <t>d</t>
    <phoneticPr fontId="2"/>
  </si>
  <si>
    <t>b</t>
    <phoneticPr fontId="2"/>
  </si>
  <si>
    <t>c</t>
    <phoneticPr fontId="2"/>
  </si>
  <si>
    <t>f</t>
    <phoneticPr fontId="2"/>
  </si>
  <si>
    <t>g</t>
    <phoneticPr fontId="2"/>
  </si>
  <si>
    <t>o</t>
    <phoneticPr fontId="2"/>
  </si>
  <si>
    <t>h</t>
    <phoneticPr fontId="2"/>
  </si>
  <si>
    <t xml:space="preserve">※上限月額適用前
</t>
    <phoneticPr fontId="2"/>
  </si>
  <si>
    <t>e 
(a+b+c+d)</t>
    <phoneticPr fontId="2"/>
  </si>
  <si>
    <t>※上限管理適用後
※免除額差引後</t>
    <rPh sb="1" eb="3">
      <t>ジョウゲン</t>
    </rPh>
    <rPh sb="3" eb="5">
      <t>カンリ</t>
    </rPh>
    <rPh sb="5" eb="8">
      <t>テキヨウゴ</t>
    </rPh>
    <rPh sb="10" eb="12">
      <t>メンジョ</t>
    </rPh>
    <rPh sb="12" eb="13">
      <t>ガク</t>
    </rPh>
    <rPh sb="13" eb="15">
      <t>サシヒキ</t>
    </rPh>
    <rPh sb="15" eb="16">
      <t>ゴ</t>
    </rPh>
    <phoneticPr fontId="2"/>
  </si>
  <si>
    <t>※上限月額適用前の額</t>
    <rPh sb="9" eb="10">
      <t>ガク</t>
    </rPh>
    <phoneticPr fontId="2"/>
  </si>
  <si>
    <t>児童属性(内容)</t>
    <rPh sb="5" eb="7">
      <t>ナイヨウ</t>
    </rPh>
    <phoneticPr fontId="2"/>
  </si>
  <si>
    <r>
      <t xml:space="preserve">i 
</t>
    </r>
    <r>
      <rPr>
        <sz val="8"/>
        <color theme="1"/>
        <rFont val="Meiryo UI"/>
        <family val="3"/>
        <charset val="128"/>
      </rPr>
      <t>(hの1割)</t>
    </r>
    <rPh sb="7" eb="8">
      <t>ワリ</t>
    </rPh>
    <phoneticPr fontId="2"/>
  </si>
  <si>
    <r>
      <t xml:space="preserve">m 
</t>
    </r>
    <r>
      <rPr>
        <sz val="8"/>
        <color theme="1"/>
        <rFont val="Meiryo UI"/>
        <family val="3"/>
        <charset val="128"/>
      </rPr>
      <t>(gの個人別計)</t>
    </r>
    <rPh sb="6" eb="9">
      <t>コジンベツ</t>
    </rPh>
    <rPh sb="9" eb="10">
      <t>ケイ</t>
    </rPh>
    <phoneticPr fontId="2"/>
  </si>
  <si>
    <t>社会福祉法人ならけん</t>
    <rPh sb="0" eb="2">
      <t>シャカイ</t>
    </rPh>
    <rPh sb="2" eb="4">
      <t>フクシ</t>
    </rPh>
    <rPh sb="4" eb="6">
      <t>ホウジン</t>
    </rPh>
    <phoneticPr fontId="2"/>
  </si>
  <si>
    <t>ならけん放課後等デイサービス</t>
    <rPh sb="4" eb="7">
      <t>ホウカゴ</t>
    </rPh>
    <rPh sb="7" eb="8">
      <t>トウ</t>
    </rPh>
    <phoneticPr fontId="2"/>
  </si>
  <si>
    <r>
      <rPr>
        <b/>
        <sz val="11"/>
        <color theme="1"/>
        <rFont val="Meiryo UI"/>
        <family val="3"/>
        <charset val="128"/>
      </rPr>
      <t>C欄に○をした日の営業開始前の延長支援の有無</t>
    </r>
    <r>
      <rPr>
        <sz val="10"/>
        <color theme="1"/>
        <rFont val="Meiryo UI"/>
        <family val="3"/>
        <charset val="128"/>
      </rPr>
      <t xml:space="preserve">
</t>
    </r>
    <r>
      <rPr>
        <b/>
        <u/>
        <sz val="10"/>
        <color theme="1"/>
        <rFont val="Meiryo UI"/>
        <family val="3"/>
        <charset val="128"/>
      </rPr>
      <t>※延長時間を前倒ししていない場合は対象外</t>
    </r>
    <rPh sb="1" eb="2">
      <t>ラン</t>
    </rPh>
    <rPh sb="7" eb="8">
      <t>ビ</t>
    </rPh>
    <rPh sb="9" eb="11">
      <t>エイギョウ</t>
    </rPh>
    <rPh sb="11" eb="13">
      <t>カイシ</t>
    </rPh>
    <rPh sb="13" eb="14">
      <t>マエ</t>
    </rPh>
    <rPh sb="15" eb="17">
      <t>エンチョウ</t>
    </rPh>
    <rPh sb="17" eb="19">
      <t>シエン</t>
    </rPh>
    <rPh sb="20" eb="22">
      <t>ウム</t>
    </rPh>
    <rPh sb="25" eb="27">
      <t>エンチョウ</t>
    </rPh>
    <rPh sb="27" eb="29">
      <t>ジカン</t>
    </rPh>
    <rPh sb="30" eb="32">
      <t>マエダオ</t>
    </rPh>
    <rPh sb="38" eb="40">
      <t>バアイ</t>
    </rPh>
    <rPh sb="41" eb="44">
      <t>タイショウガイ</t>
    </rPh>
    <phoneticPr fontId="2"/>
  </si>
  <si>
    <r>
      <rPr>
        <b/>
        <sz val="11"/>
        <color theme="1"/>
        <rFont val="Meiryo UI"/>
        <family val="3"/>
        <charset val="128"/>
      </rPr>
      <t>臨時休校の対象日</t>
    </r>
    <r>
      <rPr>
        <b/>
        <u/>
        <sz val="11"/>
        <color rgb="FFFF0000"/>
        <rFont val="Meiryo UI"/>
        <family val="3"/>
        <charset val="128"/>
      </rPr>
      <t>すべてに</t>
    </r>
    <r>
      <rPr>
        <b/>
        <sz val="11"/>
        <color theme="1"/>
        <rFont val="Meiryo UI"/>
        <family val="3"/>
        <charset val="128"/>
      </rPr>
      <t>○を入力</t>
    </r>
    <r>
      <rPr>
        <b/>
        <sz val="10"/>
        <color theme="1"/>
        <rFont val="Meiryo UI"/>
        <family val="3"/>
        <charset val="128"/>
      </rPr>
      <t xml:space="preserve">
</t>
    </r>
    <r>
      <rPr>
        <sz val="10"/>
        <color theme="1"/>
        <rFont val="Meiryo UI"/>
        <family val="3"/>
        <charset val="128"/>
      </rPr>
      <t xml:space="preserve">
</t>
    </r>
    <r>
      <rPr>
        <b/>
        <u/>
        <sz val="10"/>
        <color theme="1"/>
        <rFont val="Meiryo UI"/>
        <family val="3"/>
        <charset val="128"/>
      </rPr>
      <t>※春休みや土日祝など本来の休校日は除</t>
    </r>
    <r>
      <rPr>
        <sz val="10"/>
        <color theme="1"/>
        <rFont val="Meiryo UI"/>
        <family val="3"/>
        <charset val="128"/>
      </rPr>
      <t>く</t>
    </r>
    <rPh sb="0" eb="2">
      <t>リンジ</t>
    </rPh>
    <rPh sb="2" eb="4">
      <t>キュウコウ</t>
    </rPh>
    <rPh sb="5" eb="7">
      <t>タイショウ</t>
    </rPh>
    <rPh sb="7" eb="8">
      <t>ビ</t>
    </rPh>
    <rPh sb="14" eb="16">
      <t>ニュウリョク</t>
    </rPh>
    <phoneticPr fontId="2"/>
  </si>
  <si>
    <t>児童属性番号</t>
    <rPh sb="0" eb="2">
      <t>ジドウ</t>
    </rPh>
    <rPh sb="2" eb="4">
      <t>ゾクセイ</t>
    </rPh>
    <rPh sb="4" eb="6">
      <t>バンゴウ</t>
    </rPh>
    <phoneticPr fontId="2"/>
  </si>
  <si>
    <t>より前の時間帯に支援した場合のみ延長支援の対象
（下記Ｄ欄の支援時間の対象）</t>
    <rPh sb="2" eb="3">
      <t>マエ</t>
    </rPh>
    <rPh sb="4" eb="7">
      <t>ジカンタイ</t>
    </rPh>
    <rPh sb="8" eb="10">
      <t>シエン</t>
    </rPh>
    <rPh sb="12" eb="14">
      <t>バアイ</t>
    </rPh>
    <rPh sb="16" eb="18">
      <t>エンチョウ</t>
    </rPh>
    <rPh sb="18" eb="20">
      <t>シエン</t>
    </rPh>
    <rPh sb="21" eb="23">
      <t>タイショウ</t>
    </rPh>
    <rPh sb="25" eb="27">
      <t>カキ</t>
    </rPh>
    <rPh sb="28" eb="29">
      <t>ラン</t>
    </rPh>
    <rPh sb="30" eb="32">
      <t>シエン</t>
    </rPh>
    <rPh sb="32" eb="34">
      <t>ジカン</t>
    </rPh>
    <rPh sb="35" eb="37">
      <t>タイショウ</t>
    </rPh>
    <phoneticPr fontId="2"/>
  </si>
  <si>
    <r>
      <t>個人別集計</t>
    </r>
    <r>
      <rPr>
        <b/>
        <sz val="9"/>
        <color rgb="FFFF0000"/>
        <rFont val="Meiryo UI"/>
        <family val="3"/>
        <charset val="128"/>
      </rPr>
      <t>（受給者証番号欄を昇順で並べ替えてから内容を確認してください。）</t>
    </r>
    <rPh sb="0" eb="2">
      <t>コジン</t>
    </rPh>
    <rPh sb="2" eb="3">
      <t>ベツ</t>
    </rPh>
    <rPh sb="3" eb="5">
      <t>シュウケイ</t>
    </rPh>
    <rPh sb="6" eb="9">
      <t>ジュキュウシャ</t>
    </rPh>
    <rPh sb="9" eb="10">
      <t>ショウ</t>
    </rPh>
    <rPh sb="10" eb="12">
      <t>バンゴウ</t>
    </rPh>
    <rPh sb="12" eb="13">
      <t>ラン</t>
    </rPh>
    <rPh sb="14" eb="16">
      <t>ショウジュン</t>
    </rPh>
    <rPh sb="17" eb="18">
      <t>ナラ</t>
    </rPh>
    <rPh sb="19" eb="20">
      <t>カ</t>
    </rPh>
    <rPh sb="24" eb="26">
      <t>ナイヨウ</t>
    </rPh>
    <rPh sb="27" eb="29">
      <t>カクニン</t>
    </rPh>
    <phoneticPr fontId="2"/>
  </si>
  <si>
    <t>児童指導員等配置加算</t>
    <rPh sb="0" eb="2">
      <t>ジドウ</t>
    </rPh>
    <rPh sb="2" eb="5">
      <t>シドウイン</t>
    </rPh>
    <rPh sb="5" eb="6">
      <t>トウ</t>
    </rPh>
    <rPh sb="6" eb="8">
      <t>ハイチ</t>
    </rPh>
    <rPh sb="8" eb="10">
      <t>カサン</t>
    </rPh>
    <phoneticPr fontId="2"/>
  </si>
  <si>
    <t>無し</t>
    <rPh sb="0" eb="1">
      <t>ナ</t>
    </rPh>
    <phoneticPr fontId="2"/>
  </si>
  <si>
    <t>【児童指導員等配置加算】</t>
    <rPh sb="1" eb="3">
      <t>ジドウ</t>
    </rPh>
    <rPh sb="3" eb="6">
      <t>シドウイン</t>
    </rPh>
    <rPh sb="6" eb="7">
      <t>トウ</t>
    </rPh>
    <rPh sb="7" eb="9">
      <t>ハイチ</t>
    </rPh>
    <rPh sb="9" eb="11">
      <t>カサン</t>
    </rPh>
    <phoneticPr fontId="2"/>
  </si>
  <si>
    <t>有り・定員10人以下</t>
    <rPh sb="0" eb="1">
      <t>ア</t>
    </rPh>
    <rPh sb="3" eb="5">
      <t>テイイン</t>
    </rPh>
    <rPh sb="7" eb="8">
      <t>ニン</t>
    </rPh>
    <rPh sb="8" eb="10">
      <t>イカ</t>
    </rPh>
    <phoneticPr fontId="2"/>
  </si>
  <si>
    <t>有り・定員11人以上20人以下</t>
    <rPh sb="0" eb="1">
      <t>ア</t>
    </rPh>
    <rPh sb="3" eb="5">
      <t>テイイン</t>
    </rPh>
    <rPh sb="7" eb="8">
      <t>ニン</t>
    </rPh>
    <rPh sb="8" eb="10">
      <t>イジョウ</t>
    </rPh>
    <rPh sb="12" eb="13">
      <t>ニン</t>
    </rPh>
    <rPh sb="13" eb="15">
      <t>イカ</t>
    </rPh>
    <phoneticPr fontId="2"/>
  </si>
  <si>
    <t>有り・定員21人以上</t>
    <rPh sb="0" eb="1">
      <t>ア</t>
    </rPh>
    <rPh sb="3" eb="5">
      <t>テイイン</t>
    </rPh>
    <rPh sb="7" eb="8">
      <t>ニン</t>
    </rPh>
    <rPh sb="8" eb="10">
      <t>イジョウ</t>
    </rPh>
    <phoneticPr fontId="2"/>
  </si>
  <si>
    <t>(E+L+M)</t>
    <phoneticPr fontId="2"/>
  </si>
  <si>
    <r>
      <rPr>
        <b/>
        <sz val="10"/>
        <rFont val="Meiryo UI"/>
        <family val="3"/>
        <charset val="128"/>
      </rPr>
      <t>N欄の1割の額</t>
    </r>
    <r>
      <rPr>
        <b/>
        <sz val="10"/>
        <color rgb="FFFF0000"/>
        <rFont val="Meiryo UI"/>
        <family val="3"/>
        <charset val="128"/>
      </rPr>
      <t xml:space="preserve">
※A欄に○が無い日は増加額の対象外</t>
    </r>
    <rPh sb="1" eb="2">
      <t>ラン</t>
    </rPh>
    <rPh sb="4" eb="5">
      <t>ワリ</t>
    </rPh>
    <rPh sb="6" eb="7">
      <t>ガク</t>
    </rPh>
    <rPh sb="10" eb="11">
      <t>ラン</t>
    </rPh>
    <rPh sb="14" eb="15">
      <t>ナ</t>
    </rPh>
    <rPh sb="16" eb="17">
      <t>ヒ</t>
    </rPh>
    <rPh sb="18" eb="20">
      <t>ゾウカ</t>
    </rPh>
    <rPh sb="20" eb="21">
      <t>ガク</t>
    </rPh>
    <rPh sb="22" eb="25">
      <t>タイショウガイ</t>
    </rPh>
    <phoneticPr fontId="2"/>
  </si>
  <si>
    <r>
      <rPr>
        <b/>
        <sz val="10"/>
        <color theme="1"/>
        <rFont val="Meiryo UI"/>
        <family val="3"/>
        <charset val="128"/>
      </rPr>
      <t>※利用の有無にかかわらず</t>
    </r>
    <r>
      <rPr>
        <b/>
        <u/>
        <sz val="10"/>
        <color rgb="FFFF0000"/>
        <rFont val="Meiryo UI"/>
        <family val="3"/>
        <charset val="128"/>
      </rPr>
      <t>各教育委員会が定める臨時休校日すべてに○</t>
    </r>
    <r>
      <rPr>
        <b/>
        <sz val="10"/>
        <color theme="1"/>
        <rFont val="Meiryo UI"/>
        <family val="3"/>
        <charset val="128"/>
      </rPr>
      <t xml:space="preserve">をつけてください。
</t>
    </r>
    <rPh sb="12" eb="13">
      <t>カク</t>
    </rPh>
    <rPh sb="13" eb="15">
      <t>キョウイク</t>
    </rPh>
    <rPh sb="15" eb="18">
      <t>イインカイ</t>
    </rPh>
    <rPh sb="19" eb="20">
      <t>サダ</t>
    </rPh>
    <rPh sb="22" eb="24">
      <t>リンジ</t>
    </rPh>
    <phoneticPr fontId="2"/>
  </si>
  <si>
    <r>
      <rPr>
        <b/>
        <sz val="10"/>
        <color theme="1"/>
        <rFont val="Meiryo UI"/>
        <family val="3"/>
        <charset val="128"/>
      </rPr>
      <t>春休みや土日祝に利用した日も含め、</t>
    </r>
    <r>
      <rPr>
        <b/>
        <u/>
        <sz val="10"/>
        <color rgb="FFFF0000"/>
        <rFont val="Meiryo UI"/>
        <family val="3"/>
        <charset val="128"/>
      </rPr>
      <t>すべての利用日に○をつけてください。</t>
    </r>
    <rPh sb="14" eb="15">
      <t>フク</t>
    </rPh>
    <rPh sb="21" eb="24">
      <t>リヨウビ</t>
    </rPh>
    <phoneticPr fontId="2"/>
  </si>
  <si>
    <r>
      <rPr>
        <b/>
        <sz val="10"/>
        <color theme="1"/>
        <rFont val="Meiryo UI"/>
        <family val="3"/>
        <charset val="128"/>
      </rPr>
      <t>※臨時休校や支給決定日数に関わらず、</t>
    </r>
    <r>
      <rPr>
        <b/>
        <u/>
        <sz val="10"/>
        <color rgb="FFFF0000"/>
        <rFont val="Meiryo UI"/>
        <family val="3"/>
        <charset val="128"/>
      </rPr>
      <t>3月当初に利用を予定していた日に○をつけてください。</t>
    </r>
    <rPh sb="1" eb="3">
      <t>リンジ</t>
    </rPh>
    <rPh sb="3" eb="5">
      <t>キュウコウ</t>
    </rPh>
    <rPh sb="6" eb="8">
      <t>シキュウ</t>
    </rPh>
    <rPh sb="8" eb="10">
      <t>ケッテイ</t>
    </rPh>
    <rPh sb="10" eb="12">
      <t>ニッスウ</t>
    </rPh>
    <rPh sb="13" eb="14">
      <t>カカ</t>
    </rPh>
    <rPh sb="19" eb="20">
      <t>ガツ</t>
    </rPh>
    <rPh sb="20" eb="22">
      <t>トウショ</t>
    </rPh>
    <rPh sb="23" eb="25">
      <t>リヨウ</t>
    </rPh>
    <rPh sb="26" eb="28">
      <t>ヨテイ</t>
    </rPh>
    <rPh sb="32" eb="33">
      <t>ヒ</t>
    </rPh>
    <phoneticPr fontId="2"/>
  </si>
  <si>
    <r>
      <t>【対象児童の3月利用状況】　※青い欄に入力してください。</t>
    </r>
    <r>
      <rPr>
        <b/>
        <sz val="16"/>
        <color rgb="FFFF0000"/>
        <rFont val="Meiryo UI"/>
        <family val="3"/>
        <charset val="128"/>
      </rPr>
      <t>(※黒色になっている欄は入力不要です。)</t>
    </r>
    <rPh sb="1" eb="3">
      <t>タイショウ</t>
    </rPh>
    <rPh sb="3" eb="5">
      <t>ジドウ</t>
    </rPh>
    <rPh sb="7" eb="8">
      <t>ガツ</t>
    </rPh>
    <rPh sb="8" eb="10">
      <t>リヨウ</t>
    </rPh>
    <rPh sb="10" eb="12">
      <t>ジョウキョウ</t>
    </rPh>
    <rPh sb="15" eb="16">
      <t>アオ</t>
    </rPh>
    <rPh sb="17" eb="18">
      <t>ラン</t>
    </rPh>
    <rPh sb="19" eb="21">
      <t>ニュウリョク</t>
    </rPh>
    <rPh sb="38" eb="39">
      <t>ラン</t>
    </rPh>
    <phoneticPr fontId="2"/>
  </si>
  <si>
    <t>増加額(N)のうち、利用者負担額
※上限月額適用前の額</t>
    <rPh sb="0" eb="3">
      <t>ゾウカガク</t>
    </rPh>
    <rPh sb="10" eb="13">
      <t>リヨウシャ</t>
    </rPh>
    <rPh sb="13" eb="16">
      <t>フタンガク</t>
    </rPh>
    <rPh sb="19" eb="21">
      <t>ジョウゲン</t>
    </rPh>
    <rPh sb="21" eb="23">
      <t>ゲツガク</t>
    </rPh>
    <rPh sb="23" eb="26">
      <t>テキヨウマエ</t>
    </rPh>
    <rPh sb="27" eb="28">
      <t>ガク</t>
    </rPh>
    <phoneticPr fontId="2"/>
  </si>
  <si>
    <t xml:space="preserve"> 臨時休校に伴い増加した放課後等デイサービス提供内容に関する報告書　【総括表】</t>
    <rPh sb="35" eb="37">
      <t>ソウカツ</t>
    </rPh>
    <rPh sb="37" eb="38">
      <t>ヒョウ</t>
    </rPh>
    <phoneticPr fontId="2"/>
  </si>
  <si>
    <t>処遇改善加算区分・加算率</t>
    <rPh sb="0" eb="2">
      <t>ショグウ</t>
    </rPh>
    <rPh sb="2" eb="4">
      <t>カイゼン</t>
    </rPh>
    <rPh sb="4" eb="6">
      <t>カサン</t>
    </rPh>
    <rPh sb="6" eb="8">
      <t>クブン</t>
    </rPh>
    <rPh sb="9" eb="11">
      <t>カサン</t>
    </rPh>
    <rPh sb="11" eb="12">
      <t>リツ</t>
    </rPh>
    <phoneticPr fontId="2"/>
  </si>
  <si>
    <t>特定処遇改善加算区分・加算率</t>
    <rPh sb="0" eb="2">
      <t>トクテイ</t>
    </rPh>
    <rPh sb="2" eb="4">
      <t>ショグウ</t>
    </rPh>
    <rPh sb="4" eb="6">
      <t>カイゼン</t>
    </rPh>
    <rPh sb="6" eb="8">
      <t>カサン</t>
    </rPh>
    <rPh sb="8" eb="10">
      <t>クブン</t>
    </rPh>
    <rPh sb="11" eb="13">
      <t>カサン</t>
    </rPh>
    <rPh sb="13" eb="14">
      <t>リツ</t>
    </rPh>
    <phoneticPr fontId="2"/>
  </si>
  <si>
    <t>3月分の報酬増加分　合計</t>
    <rPh sb="1" eb="3">
      <t>ガツブン</t>
    </rPh>
    <rPh sb="4" eb="6">
      <t>ホウシュウ</t>
    </rPh>
    <rPh sb="6" eb="8">
      <t>ゾウカ</t>
    </rPh>
    <rPh sb="8" eb="9">
      <t>ブン</t>
    </rPh>
    <rPh sb="10" eb="12">
      <t>ゴウケイ</t>
    </rPh>
    <phoneticPr fontId="2"/>
  </si>
  <si>
    <t>授業終了後に支援した場合の基本報酬単位数(平日単価)</t>
    <rPh sb="0" eb="2">
      <t>ジュギョウ</t>
    </rPh>
    <rPh sb="2" eb="4">
      <t>シュウリョウ</t>
    </rPh>
    <rPh sb="4" eb="5">
      <t>ゴ</t>
    </rPh>
    <rPh sb="6" eb="8">
      <t>シエン</t>
    </rPh>
    <rPh sb="10" eb="12">
      <t>バアイ</t>
    </rPh>
    <rPh sb="13" eb="15">
      <t>キホン</t>
    </rPh>
    <rPh sb="15" eb="17">
      <t>ホウシュウ</t>
    </rPh>
    <rPh sb="17" eb="20">
      <t>タンイスウ</t>
    </rPh>
    <rPh sb="21" eb="23">
      <t>ヘイジツ</t>
    </rPh>
    <rPh sb="23" eb="25">
      <t>タンカ</t>
    </rPh>
    <phoneticPr fontId="2"/>
  </si>
  <si>
    <t>休校日に支援した場合の基本報酬単位数（休業日単価）</t>
    <rPh sb="0" eb="3">
      <t>キュウコウビ</t>
    </rPh>
    <rPh sb="4" eb="6">
      <t>シエン</t>
    </rPh>
    <rPh sb="8" eb="10">
      <t>バアイ</t>
    </rPh>
    <rPh sb="11" eb="13">
      <t>キホン</t>
    </rPh>
    <rPh sb="13" eb="15">
      <t>ホウシュウ</t>
    </rPh>
    <rPh sb="15" eb="18">
      <t>タンイスウ</t>
    </rPh>
    <rPh sb="19" eb="22">
      <t>キュウギョウビ</t>
    </rPh>
    <rPh sb="22" eb="24">
      <t>タンカ</t>
    </rPh>
    <phoneticPr fontId="2"/>
  </si>
  <si>
    <r>
      <t>事業所の利用定員</t>
    </r>
    <r>
      <rPr>
        <b/>
        <sz val="11"/>
        <color theme="1"/>
        <rFont val="Meiryo UI"/>
        <family val="3"/>
        <charset val="128"/>
      </rPr>
      <t>または</t>
    </r>
    <r>
      <rPr>
        <b/>
        <sz val="14"/>
        <color theme="1"/>
        <rFont val="Meiryo UI"/>
        <family val="3"/>
        <charset val="128"/>
      </rPr>
      <t>区分</t>
    </r>
    <rPh sb="0" eb="3">
      <t>ジギョウショ</t>
    </rPh>
    <rPh sb="4" eb="6">
      <t>リヨウ</t>
    </rPh>
    <rPh sb="6" eb="8">
      <t>テイイン</t>
    </rPh>
    <rPh sb="11" eb="13">
      <t>クブン</t>
    </rPh>
    <phoneticPr fontId="2"/>
  </si>
  <si>
    <r>
      <rPr>
        <b/>
        <sz val="11"/>
        <color theme="1"/>
        <rFont val="Meiryo UI"/>
        <family val="3"/>
        <charset val="128"/>
      </rPr>
      <t>A欄とB欄の</t>
    </r>
    <r>
      <rPr>
        <b/>
        <u/>
        <sz val="11"/>
        <color rgb="FFFF0000"/>
        <rFont val="Meiryo UI"/>
        <family val="3"/>
        <charset val="128"/>
      </rPr>
      <t>両方に</t>
    </r>
    <r>
      <rPr>
        <b/>
        <sz val="11"/>
        <color theme="1"/>
        <rFont val="Meiryo UI"/>
        <family val="3"/>
        <charset val="128"/>
      </rPr>
      <t>○をした日のうち、</t>
    </r>
    <r>
      <rPr>
        <b/>
        <u/>
        <sz val="11"/>
        <color rgb="FFFF0000"/>
        <rFont val="Meiryo UI"/>
        <family val="3"/>
        <charset val="128"/>
      </rPr>
      <t>当初から利用予定であった日</t>
    </r>
    <r>
      <rPr>
        <b/>
        <u/>
        <vertAlign val="superscript"/>
        <sz val="11"/>
        <color rgb="FFFF0000"/>
        <rFont val="Meiryo UI"/>
        <family val="3"/>
        <charset val="128"/>
      </rPr>
      <t>※</t>
    </r>
    <r>
      <rPr>
        <b/>
        <u/>
        <sz val="11"/>
        <color rgb="FFFF0000"/>
        <rFont val="Meiryo UI"/>
        <family val="3"/>
        <charset val="128"/>
      </rPr>
      <t>に</t>
    </r>
    <r>
      <rPr>
        <b/>
        <sz val="11"/>
        <color theme="1"/>
        <rFont val="Meiryo UI"/>
        <family val="3"/>
        <charset val="128"/>
      </rPr>
      <t>○を入力</t>
    </r>
    <r>
      <rPr>
        <sz val="9"/>
        <color theme="1"/>
        <rFont val="Meiryo UI"/>
        <family val="3"/>
        <charset val="128"/>
      </rPr>
      <t xml:space="preserve">
</t>
    </r>
    <r>
      <rPr>
        <b/>
        <sz val="10"/>
        <color theme="1"/>
        <rFont val="Meiryo UI"/>
        <family val="3"/>
        <charset val="128"/>
      </rPr>
      <t xml:space="preserve">
</t>
    </r>
    <r>
      <rPr>
        <b/>
        <u/>
        <sz val="10"/>
        <color theme="1"/>
        <rFont val="Meiryo UI"/>
        <family val="3"/>
        <charset val="128"/>
      </rPr>
      <t>※新規支給決定児童の場合は入力不要</t>
    </r>
    <rPh sb="1" eb="2">
      <t>ラン</t>
    </rPh>
    <rPh sb="4" eb="5">
      <t>ラン</t>
    </rPh>
    <rPh sb="6" eb="8">
      <t>リョウホウ</t>
    </rPh>
    <rPh sb="13" eb="14">
      <t>ヒ</t>
    </rPh>
    <rPh sb="18" eb="20">
      <t>トウショ</t>
    </rPh>
    <rPh sb="22" eb="24">
      <t>リヨウ</t>
    </rPh>
    <rPh sb="24" eb="26">
      <t>ヨテイ</t>
    </rPh>
    <rPh sb="30" eb="31">
      <t>ヒ</t>
    </rPh>
    <rPh sb="35" eb="37">
      <t>ニュウリョク</t>
    </rPh>
    <rPh sb="40" eb="42">
      <t>シンキ</t>
    </rPh>
    <rPh sb="42" eb="44">
      <t>シキュウ</t>
    </rPh>
    <rPh sb="44" eb="46">
      <t>ケッテイ</t>
    </rPh>
    <rPh sb="46" eb="48">
      <t>ジドウ</t>
    </rPh>
    <rPh sb="49" eb="51">
      <t>バアイ</t>
    </rPh>
    <rPh sb="52" eb="54">
      <t>ニュウリョク</t>
    </rPh>
    <rPh sb="54" eb="56">
      <t>フヨウ</t>
    </rPh>
    <phoneticPr fontId="2"/>
  </si>
  <si>
    <r>
      <rPr>
        <b/>
        <sz val="11"/>
        <color theme="1"/>
        <rFont val="Meiryo UI"/>
        <family val="3"/>
        <charset val="128"/>
      </rPr>
      <t>3月に利用した</t>
    </r>
    <r>
      <rPr>
        <b/>
        <u/>
        <sz val="11"/>
        <color rgb="FFFF0000"/>
        <rFont val="Meiryo UI"/>
        <family val="3"/>
        <charset val="128"/>
      </rPr>
      <t>すべての日に</t>
    </r>
    <r>
      <rPr>
        <b/>
        <sz val="11"/>
        <color theme="1"/>
        <rFont val="Meiryo UI"/>
        <family val="3"/>
        <charset val="128"/>
      </rPr>
      <t>○を入力</t>
    </r>
    <r>
      <rPr>
        <sz val="9"/>
        <color theme="1"/>
        <rFont val="Meiryo UI"/>
        <family val="3"/>
        <charset val="128"/>
      </rPr>
      <t xml:space="preserve">
</t>
    </r>
    <r>
      <rPr>
        <b/>
        <sz val="9"/>
        <color rgb="FFFF0000"/>
        <rFont val="Meiryo UI"/>
        <family val="3"/>
        <charset val="128"/>
      </rPr>
      <t>（春休み等も含める）</t>
    </r>
    <r>
      <rPr>
        <sz val="10"/>
        <color theme="1"/>
        <rFont val="Meiryo UI"/>
        <family val="3"/>
        <charset val="128"/>
      </rPr>
      <t xml:space="preserve">
</t>
    </r>
    <r>
      <rPr>
        <b/>
        <u/>
        <sz val="10"/>
        <rFont val="Meiryo UI"/>
        <family val="3"/>
        <charset val="128"/>
      </rPr>
      <t>※</t>
    </r>
    <r>
      <rPr>
        <b/>
        <u/>
        <sz val="10"/>
        <color rgb="FFFF0000"/>
        <rFont val="Meiryo UI"/>
        <family val="3"/>
        <charset val="128"/>
      </rPr>
      <t>新規支給決定児童は臨時休校に伴う利用のみ○</t>
    </r>
    <rPh sb="1" eb="2">
      <t>ガツ</t>
    </rPh>
    <rPh sb="3" eb="5">
      <t>リヨウ</t>
    </rPh>
    <rPh sb="11" eb="12">
      <t>ヒ</t>
    </rPh>
    <rPh sb="15" eb="17">
      <t>ニュウリョク</t>
    </rPh>
    <rPh sb="19" eb="21">
      <t>ハルヤス</t>
    </rPh>
    <rPh sb="22" eb="23">
      <t>トウ</t>
    </rPh>
    <rPh sb="24" eb="25">
      <t>フク</t>
    </rPh>
    <rPh sb="40" eb="42">
      <t>リンジ</t>
    </rPh>
    <rPh sb="42" eb="44">
      <t>キュウコウ</t>
    </rPh>
    <rPh sb="45" eb="46">
      <t>トモナ</t>
    </rPh>
    <rPh sb="47" eb="49">
      <t>リヨウ</t>
    </rPh>
    <phoneticPr fontId="2"/>
  </si>
  <si>
    <t>b</t>
    <phoneticPr fontId="2"/>
  </si>
  <si>
    <t>③</t>
    <phoneticPr fontId="2"/>
  </si>
  <si>
    <t>②</t>
    <phoneticPr fontId="2"/>
  </si>
  <si>
    <t>④</t>
    <phoneticPr fontId="2"/>
  </si>
  <si>
    <r>
      <t xml:space="preserve">n
</t>
    </r>
    <r>
      <rPr>
        <sz val="8"/>
        <color theme="1"/>
        <rFont val="Meiryo UI"/>
        <family val="3"/>
        <charset val="128"/>
      </rPr>
      <t>(Kの個人別計)</t>
    </r>
    <phoneticPr fontId="2"/>
  </si>
  <si>
    <t xml:space="preserve">3月分のうち、休校に伴う増額分を除いた報酬額
</t>
    <rPh sb="1" eb="3">
      <t>ガツブン</t>
    </rPh>
    <rPh sb="7" eb="9">
      <t>キュウコウ</t>
    </rPh>
    <rPh sb="10" eb="11">
      <t>トモナ</t>
    </rPh>
    <rPh sb="12" eb="15">
      <t>ゾウガクブン</t>
    </rPh>
    <rPh sb="16" eb="17">
      <t>ノゾ</t>
    </rPh>
    <rPh sb="19" eb="21">
      <t>ホウシュウ</t>
    </rPh>
    <phoneticPr fontId="2"/>
  </si>
  <si>
    <t xml:space="preserve">3月分のうち、休校に伴う増額分を除いた利用者負担額
</t>
    <rPh sb="1" eb="3">
      <t>ガツブン</t>
    </rPh>
    <rPh sb="7" eb="9">
      <t>キュウコウ</t>
    </rPh>
    <rPh sb="10" eb="11">
      <t>トモナ</t>
    </rPh>
    <rPh sb="12" eb="15">
      <t>ゾウガクブン</t>
    </rPh>
    <rPh sb="16" eb="17">
      <t>ノゾ</t>
    </rPh>
    <rPh sb="19" eb="22">
      <t>リヨウシャ</t>
    </rPh>
    <rPh sb="22" eb="24">
      <t>フタン</t>
    </rPh>
    <rPh sb="24" eb="25">
      <t>ガク</t>
    </rPh>
    <phoneticPr fontId="2"/>
  </si>
  <si>
    <r>
      <t xml:space="preserve">J
</t>
    </r>
    <r>
      <rPr>
        <sz val="8"/>
        <color theme="1"/>
        <rFont val="Meiryo UI"/>
        <family val="3"/>
        <charset val="128"/>
      </rPr>
      <t>(f-h)</t>
    </r>
    <phoneticPr fontId="2"/>
  </si>
  <si>
    <r>
      <t xml:space="preserve">k
</t>
    </r>
    <r>
      <rPr>
        <sz val="8"/>
        <color theme="1"/>
        <rFont val="Meiryo UI"/>
        <family val="3"/>
        <charset val="128"/>
      </rPr>
      <t>(g-i)</t>
    </r>
    <phoneticPr fontId="2"/>
  </si>
  <si>
    <r>
      <t xml:space="preserve">L
</t>
    </r>
    <r>
      <rPr>
        <sz val="8"/>
        <color theme="1"/>
        <rFont val="Meiryo UI"/>
        <family val="3"/>
        <charset val="128"/>
      </rPr>
      <t>(eの個人別計)</t>
    </r>
    <rPh sb="5" eb="8">
      <t>コジンベツ</t>
    </rPh>
    <rPh sb="8" eb="9">
      <t>ケイ</t>
    </rPh>
    <phoneticPr fontId="2"/>
  </si>
  <si>
    <r>
      <t xml:space="preserve">p
</t>
    </r>
    <r>
      <rPr>
        <sz val="8"/>
        <color theme="1"/>
        <rFont val="Meiryo UI"/>
        <family val="3"/>
        <charset val="128"/>
      </rPr>
      <t>(nとoの少ない方)</t>
    </r>
    <rPh sb="7" eb="8">
      <t>スク</t>
    </rPh>
    <rPh sb="10" eb="11">
      <t>ホウ</t>
    </rPh>
    <phoneticPr fontId="2"/>
  </si>
  <si>
    <t>奈良太郎</t>
    <rPh sb="0" eb="4">
      <t>ナラタロウ</t>
    </rPh>
    <phoneticPr fontId="2"/>
  </si>
  <si>
    <t>上限額適用後の３月分利用者負担額（ a と c の少ない方）</t>
    <rPh sb="0" eb="3">
      <t>ジョウゲンガク</t>
    </rPh>
    <rPh sb="3" eb="5">
      <t>テキヨウ</t>
    </rPh>
    <rPh sb="5" eb="6">
      <t>ゴ</t>
    </rPh>
    <rPh sb="8" eb="10">
      <t>ガツブン</t>
    </rPh>
    <rPh sb="10" eb="13">
      <t>リヨウシャ</t>
    </rPh>
    <rPh sb="13" eb="15">
      <t>フタン</t>
    </rPh>
    <rPh sb="15" eb="16">
      <t>ガク</t>
    </rPh>
    <phoneticPr fontId="2"/>
  </si>
  <si>
    <t>増加分を除く、上限額適用後の
3月分利用者負担額
（ b と c の少ない方）</t>
    <rPh sb="0" eb="3">
      <t>ゾウカブン</t>
    </rPh>
    <rPh sb="4" eb="5">
      <t>ノゾ</t>
    </rPh>
    <rPh sb="12" eb="13">
      <t>ゴ</t>
    </rPh>
    <rPh sb="16" eb="18">
      <t>ガツブン</t>
    </rPh>
    <rPh sb="18" eb="21">
      <t>リヨウシャ</t>
    </rPh>
    <rPh sb="21" eb="23">
      <t>フタン</t>
    </rPh>
    <rPh sb="23" eb="24">
      <t>ガク</t>
    </rPh>
    <rPh sb="34" eb="35">
      <t>スク</t>
    </rPh>
    <rPh sb="37" eb="38">
      <t>ホウ</t>
    </rPh>
    <phoneticPr fontId="2"/>
  </si>
  <si>
    <t>臨時休校に伴う
延長支援の対象時間</t>
    <rPh sb="0" eb="2">
      <t>リンジ</t>
    </rPh>
    <rPh sb="2" eb="4">
      <t>キュウコウ</t>
    </rPh>
    <rPh sb="5" eb="6">
      <t>トモナ</t>
    </rPh>
    <rPh sb="8" eb="10">
      <t>エンチョウ</t>
    </rPh>
    <rPh sb="10" eb="12">
      <t>シエン</t>
    </rPh>
    <rPh sb="13" eb="15">
      <t>タイショウ</t>
    </rPh>
    <rPh sb="15" eb="17">
      <t>ジカン</t>
    </rPh>
    <phoneticPr fontId="2"/>
  </si>
  <si>
    <t>臨時休校に伴う前倒しの
営業時間</t>
    <rPh sb="0" eb="2">
      <t>リンジ</t>
    </rPh>
    <rPh sb="2" eb="4">
      <t>キュウコウ</t>
    </rPh>
    <rPh sb="5" eb="6">
      <t>トモナ</t>
    </rPh>
    <rPh sb="7" eb="9">
      <t>マエダオ</t>
    </rPh>
    <rPh sb="12" eb="14">
      <t>エイギョウ</t>
    </rPh>
    <rPh sb="14" eb="16">
      <t>ジカン</t>
    </rPh>
    <phoneticPr fontId="2"/>
  </si>
  <si>
    <t>受給者証
番　号</t>
    <rPh sb="0" eb="3">
      <t>ジュキュウシャ</t>
    </rPh>
    <rPh sb="3" eb="4">
      <t>ショウ</t>
    </rPh>
    <rPh sb="5" eb="6">
      <t>バン</t>
    </rPh>
    <rPh sb="7" eb="8">
      <t>ゴウ</t>
    </rPh>
    <phoneticPr fontId="2"/>
  </si>
  <si>
    <t>対象児童
氏　名</t>
    <rPh sb="0" eb="2">
      <t>タイショウ</t>
    </rPh>
    <rPh sb="2" eb="4">
      <t>ジドウ</t>
    </rPh>
    <rPh sb="5" eb="6">
      <t>シ</t>
    </rPh>
    <rPh sb="7" eb="8">
      <t>ナ</t>
    </rPh>
    <phoneticPr fontId="2"/>
  </si>
  <si>
    <t>(※当初からの利用予定日の場合、この欄は表示されません。）</t>
    <rPh sb="2" eb="4">
      <t>トウショ</t>
    </rPh>
    <rPh sb="7" eb="9">
      <t>リヨウ</t>
    </rPh>
    <rPh sb="9" eb="11">
      <t>ヨテイ</t>
    </rPh>
    <rPh sb="11" eb="12">
      <t>ヒ</t>
    </rPh>
    <rPh sb="13" eb="15">
      <t>バアイ</t>
    </rPh>
    <rPh sb="18" eb="19">
      <t>ラン</t>
    </rPh>
    <rPh sb="20" eb="22">
      <t>ヒョウジ</t>
    </rPh>
    <phoneticPr fontId="2"/>
  </si>
  <si>
    <t>金・祝</t>
    <rPh sb="0" eb="1">
      <t>キン</t>
    </rPh>
    <rPh sb="2" eb="3">
      <t>シュク</t>
    </rPh>
    <phoneticPr fontId="2"/>
  </si>
  <si>
    <t>木</t>
    <rPh sb="0" eb="1">
      <t>モク</t>
    </rPh>
    <phoneticPr fontId="2"/>
  </si>
  <si>
    <t>②と③の差額</t>
    <rPh sb="4" eb="6">
      <t>サガク</t>
    </rPh>
    <phoneticPr fontId="2"/>
  </si>
  <si>
    <t>平日の通常の
営業時間</t>
    <rPh sb="0" eb="2">
      <t>ヘイジツ</t>
    </rPh>
    <rPh sb="3" eb="5">
      <t>ツウジョウ</t>
    </rPh>
    <rPh sb="7" eb="9">
      <t>エイギョウ</t>
    </rPh>
    <rPh sb="9" eb="11">
      <t>ジカン</t>
    </rPh>
    <phoneticPr fontId="2"/>
  </si>
  <si>
    <t>下記の増加分を除いた
3月利用分の総額</t>
    <rPh sb="0" eb="2">
      <t>カキ</t>
    </rPh>
    <rPh sb="3" eb="5">
      <t>ゾウカ</t>
    </rPh>
    <rPh sb="5" eb="6">
      <t>ブン</t>
    </rPh>
    <rPh sb="7" eb="8">
      <t>ノゾ</t>
    </rPh>
    <rPh sb="12" eb="13">
      <t>ガツ</t>
    </rPh>
    <rPh sb="13" eb="15">
      <t>リヨウ</t>
    </rPh>
    <rPh sb="15" eb="16">
      <t>ブン</t>
    </rPh>
    <rPh sb="17" eb="19">
      <t>ソウガク</t>
    </rPh>
    <phoneticPr fontId="2"/>
  </si>
  <si>
    <r>
      <t xml:space="preserve">3月利用分の総額
</t>
    </r>
    <r>
      <rPr>
        <b/>
        <sz val="14"/>
        <color rgb="FFFF0000"/>
        <rFont val="Meiryo UI"/>
        <family val="3"/>
        <charset val="128"/>
      </rPr>
      <t>【上限管理対象額】</t>
    </r>
    <rPh sb="1" eb="2">
      <t>ガツ</t>
    </rPh>
    <rPh sb="2" eb="4">
      <t>リヨウ</t>
    </rPh>
    <rPh sb="4" eb="5">
      <t>ブン</t>
    </rPh>
    <rPh sb="6" eb="8">
      <t>ソウガク</t>
    </rPh>
    <rPh sb="10" eb="12">
      <t>ジョウゲン</t>
    </rPh>
    <rPh sb="12" eb="14">
      <t>カンリ</t>
    </rPh>
    <rPh sb="14" eb="17">
      <t>タイショウガク</t>
    </rPh>
    <phoneticPr fontId="2"/>
  </si>
  <si>
    <t>⑤</t>
    <phoneticPr fontId="2"/>
  </si>
  <si>
    <t>⑥</t>
    <phoneticPr fontId="2"/>
  </si>
  <si>
    <t>⑦</t>
    <phoneticPr fontId="2"/>
  </si>
  <si>
    <r>
      <rPr>
        <b/>
        <sz val="15"/>
        <color rgb="FFFF0000"/>
        <rFont val="Meiryo UI"/>
        <family val="3"/>
        <charset val="128"/>
      </rPr>
      <t>【市町村への請求額】</t>
    </r>
    <r>
      <rPr>
        <b/>
        <sz val="15"/>
        <color theme="1"/>
        <rFont val="Meiryo UI"/>
        <family val="3"/>
        <charset val="128"/>
      </rPr>
      <t xml:space="preserve">
利用者負担免除額</t>
    </r>
    <rPh sb="11" eb="14">
      <t>リヨウシャ</t>
    </rPh>
    <rPh sb="14" eb="16">
      <t>フタン</t>
    </rPh>
    <rPh sb="16" eb="18">
      <t>メンジョ</t>
    </rPh>
    <rPh sb="18" eb="19">
      <t>ガク</t>
    </rPh>
    <phoneticPr fontId="2"/>
  </si>
  <si>
    <r>
      <rPr>
        <b/>
        <sz val="13"/>
        <color rgb="FFFF0000"/>
        <rFont val="Meiryo UI"/>
        <family val="3"/>
        <charset val="128"/>
      </rPr>
      <t>【３月分利用料徴収額】</t>
    </r>
    <r>
      <rPr>
        <b/>
        <sz val="14"/>
        <color theme="1"/>
        <rFont val="Meiryo UI"/>
        <family val="3"/>
        <charset val="128"/>
      </rPr>
      <t xml:space="preserve">
負担免除額差引後の</t>
    </r>
    <r>
      <rPr>
        <b/>
        <sz val="15"/>
        <color theme="1"/>
        <rFont val="Meiryo UI"/>
        <family val="3"/>
        <charset val="128"/>
      </rPr>
      <t xml:space="preserve">
3月分利用者負担額</t>
    </r>
    <rPh sb="12" eb="14">
      <t>フタン</t>
    </rPh>
    <rPh sb="14" eb="16">
      <t>メンジョ</t>
    </rPh>
    <rPh sb="16" eb="17">
      <t>ガク</t>
    </rPh>
    <rPh sb="17" eb="19">
      <t>サシヒキ</t>
    </rPh>
    <rPh sb="19" eb="20">
      <t>ゴ</t>
    </rPh>
    <rPh sb="23" eb="24">
      <t>ガツ</t>
    </rPh>
    <rPh sb="24" eb="25">
      <t>ブン</t>
    </rPh>
    <rPh sb="25" eb="28">
      <t>リヨウシャ</t>
    </rPh>
    <rPh sb="28" eb="31">
      <t>フタンガク</t>
    </rPh>
    <phoneticPr fontId="2"/>
  </si>
  <si>
    <r>
      <rPr>
        <b/>
        <sz val="15"/>
        <color rgb="FFFF0000"/>
        <rFont val="Meiryo UI"/>
        <family val="3"/>
        <charset val="128"/>
      </rPr>
      <t>【市町村への請求額】</t>
    </r>
    <r>
      <rPr>
        <b/>
        <sz val="15"/>
        <color theme="1"/>
        <rFont val="Meiryo UI"/>
        <family val="3"/>
        <charset val="128"/>
      </rPr>
      <t xml:space="preserve">
</t>
    </r>
    <r>
      <rPr>
        <sz val="14"/>
        <color theme="1"/>
        <rFont val="Meiryo UI"/>
        <family val="3"/>
        <charset val="128"/>
      </rPr>
      <t>上限管理後の</t>
    </r>
    <r>
      <rPr>
        <b/>
        <sz val="15"/>
        <color theme="1"/>
        <rFont val="Meiryo UI"/>
        <family val="3"/>
        <charset val="128"/>
      </rPr>
      <t xml:space="preserve">
利用者負担免除額</t>
    </r>
    <rPh sb="11" eb="13">
      <t>ジョウゲン</t>
    </rPh>
    <rPh sb="13" eb="15">
      <t>カンリ</t>
    </rPh>
    <rPh sb="15" eb="16">
      <t>ゴ</t>
    </rPh>
    <rPh sb="18" eb="21">
      <t>リヨウシャ</t>
    </rPh>
    <rPh sb="21" eb="23">
      <t>フタン</t>
    </rPh>
    <rPh sb="23" eb="25">
      <t>メンジョ</t>
    </rPh>
    <rPh sb="25" eb="26">
      <t>ガク</t>
    </rPh>
    <phoneticPr fontId="2"/>
  </si>
  <si>
    <r>
      <rPr>
        <b/>
        <sz val="13"/>
        <color rgb="FFFF0000"/>
        <rFont val="Meiryo UI"/>
        <family val="3"/>
        <charset val="128"/>
      </rPr>
      <t>【３月分利用料徴収額】</t>
    </r>
    <r>
      <rPr>
        <b/>
        <sz val="14"/>
        <color rgb="FFFF0000"/>
        <rFont val="Meiryo UI"/>
        <family val="3"/>
        <charset val="128"/>
      </rPr>
      <t xml:space="preserve">
</t>
    </r>
    <r>
      <rPr>
        <sz val="14"/>
        <color theme="1"/>
        <rFont val="Meiryo UI"/>
        <family val="3"/>
        <charset val="128"/>
      </rPr>
      <t>上限管理後の</t>
    </r>
    <r>
      <rPr>
        <b/>
        <sz val="15"/>
        <color theme="1"/>
        <rFont val="Meiryo UI"/>
        <family val="3"/>
        <charset val="128"/>
      </rPr>
      <t xml:space="preserve">
3月分利用者負担額</t>
    </r>
    <rPh sb="12" eb="14">
      <t>ジョウゲン</t>
    </rPh>
    <rPh sb="14" eb="16">
      <t>カンリ</t>
    </rPh>
    <rPh sb="16" eb="17">
      <t>ゴ</t>
    </rPh>
    <rPh sb="20" eb="21">
      <t>ガツ</t>
    </rPh>
    <rPh sb="21" eb="22">
      <t>ブン</t>
    </rPh>
    <rPh sb="22" eb="25">
      <t>リヨウシャ</t>
    </rPh>
    <rPh sb="25" eb="28">
      <t>フタンガク</t>
    </rPh>
    <phoneticPr fontId="2"/>
  </si>
  <si>
    <t>【報酬算定区分の基本情報】</t>
    <rPh sb="1" eb="3">
      <t>ホウシュウ</t>
    </rPh>
    <rPh sb="3" eb="5">
      <t>サンテイ</t>
    </rPh>
    <rPh sb="5" eb="7">
      <t>クブン</t>
    </rPh>
    <rPh sb="8" eb="10">
      <t>キホン</t>
    </rPh>
    <rPh sb="10" eb="12">
      <t>ジョウホウ</t>
    </rPh>
    <phoneticPr fontId="2"/>
  </si>
  <si>
    <t xml:space="preserve">【事業所の基本情報】  </t>
    <rPh sb="1" eb="4">
      <t>ジギョウショ</t>
    </rPh>
    <rPh sb="5" eb="7">
      <t>キホン</t>
    </rPh>
    <rPh sb="7" eb="9">
      <t>ジョウホウ</t>
    </rPh>
    <phoneticPr fontId="2"/>
  </si>
  <si>
    <t>　※青いセルをすべて入力してください。</t>
    <rPh sb="2" eb="3">
      <t>アオ</t>
    </rPh>
    <rPh sb="10" eb="12">
      <t>ニュウリョク</t>
    </rPh>
    <phoneticPr fontId="2"/>
  </si>
  <si>
    <t>事業所の利用定員または区分</t>
    <rPh sb="0" eb="3">
      <t>ジギョウショ</t>
    </rPh>
    <rPh sb="4" eb="6">
      <t>リヨウ</t>
    </rPh>
    <rPh sb="6" eb="8">
      <t>テイイン</t>
    </rPh>
    <rPh sb="11" eb="13">
      <t>クブン</t>
    </rPh>
    <phoneticPr fontId="2"/>
  </si>
  <si>
    <t>※下記の事業所基本情報を入力後、各対象児童の内容について、個票(１)から順番に入力してください。</t>
    <rPh sb="1" eb="3">
      <t>カキ</t>
    </rPh>
    <rPh sb="4" eb="7">
      <t>ジギョウショ</t>
    </rPh>
    <rPh sb="7" eb="9">
      <t>キホン</t>
    </rPh>
    <rPh sb="9" eb="11">
      <t>ジョウホウ</t>
    </rPh>
    <rPh sb="12" eb="14">
      <t>ニュウリョク</t>
    </rPh>
    <rPh sb="14" eb="15">
      <t>ゴ</t>
    </rPh>
    <rPh sb="16" eb="17">
      <t>カク</t>
    </rPh>
    <rPh sb="17" eb="19">
      <t>タイショウ</t>
    </rPh>
    <rPh sb="19" eb="21">
      <t>ジドウ</t>
    </rPh>
    <rPh sb="22" eb="24">
      <t>ナイヨウ</t>
    </rPh>
    <rPh sb="29" eb="31">
      <t>コヒョウ</t>
    </rPh>
    <rPh sb="36" eb="38">
      <t>ジュンバン</t>
    </rPh>
    <rPh sb="39" eb="41">
      <t>ニュウリョク</t>
    </rPh>
    <phoneticPr fontId="2"/>
  </si>
  <si>
    <t>臨時休校に伴い増加した放課後等デイサービス提供内容に関する報告書　【事業所基本情報】</t>
    <rPh sb="0" eb="2">
      <t>リンジ</t>
    </rPh>
    <rPh sb="2" eb="4">
      <t>キュウコウ</t>
    </rPh>
    <rPh sb="5" eb="6">
      <t>トモナ</t>
    </rPh>
    <rPh sb="7" eb="9">
      <t>ゾウカ</t>
    </rPh>
    <rPh sb="11" eb="15">
      <t>ホウカゴトウ</t>
    </rPh>
    <rPh sb="21" eb="23">
      <t>テイキョウ</t>
    </rPh>
    <rPh sb="23" eb="25">
      <t>ナイヨウ</t>
    </rPh>
    <rPh sb="26" eb="27">
      <t>カン</t>
    </rPh>
    <rPh sb="29" eb="32">
      <t>ホウコクショ</t>
    </rPh>
    <rPh sb="34" eb="37">
      <t>ジギョウショ</t>
    </rPh>
    <rPh sb="37" eb="39">
      <t>キホン</t>
    </rPh>
    <rPh sb="39" eb="41">
      <t>ジョウホウ</t>
    </rPh>
    <rPh sb="41" eb="42">
      <t>コヒョウ</t>
    </rPh>
    <phoneticPr fontId="2"/>
  </si>
  <si>
    <t>事業所
番号</t>
    <rPh sb="0" eb="3">
      <t>ジギョウショ</t>
    </rPh>
    <rPh sb="4" eb="6">
      <t>バンゴウ</t>
    </rPh>
    <phoneticPr fontId="2"/>
  </si>
  <si>
    <r>
      <t>　《入力の方法及び注意点》　※必ずお読みください※
・対象児童を</t>
    </r>
    <r>
      <rPr>
        <b/>
        <sz val="20"/>
        <color rgb="FFFF0000"/>
        <rFont val="Meiryo UI"/>
        <family val="3"/>
        <charset val="128"/>
      </rPr>
      <t>請求先市町村ごとに分けて</t>
    </r>
    <r>
      <rPr>
        <b/>
        <sz val="20"/>
        <color theme="1"/>
        <rFont val="Meiryo UI"/>
        <family val="3"/>
        <charset val="128"/>
      </rPr>
      <t>、</t>
    </r>
    <r>
      <rPr>
        <b/>
        <u/>
        <sz val="20"/>
        <color theme="1"/>
        <rFont val="Meiryo UI"/>
        <family val="3"/>
        <charset val="128"/>
      </rPr>
      <t>請求先市町村ごとに１つのファイルを作成</t>
    </r>
    <r>
      <rPr>
        <b/>
        <sz val="20"/>
        <color theme="1"/>
        <rFont val="Meiryo UI"/>
        <family val="3"/>
        <charset val="128"/>
      </rPr>
      <t>してください。</t>
    </r>
    <r>
      <rPr>
        <b/>
        <u/>
        <sz val="20"/>
        <color rgb="FFFF0000"/>
        <rFont val="Meiryo UI"/>
        <family val="3"/>
        <charset val="128"/>
      </rPr>
      <t>（※請求先市町村が異なる児童を1つのファイルにまとめて入力しないでください。）</t>
    </r>
    <r>
      <rPr>
        <b/>
        <sz val="20"/>
        <color theme="1"/>
        <rFont val="Meiryo UI"/>
        <family val="3"/>
        <charset val="128"/>
      </rPr>
      <t xml:space="preserve">
・対象児童1名につき、この報告書を1枚作成してください。（※各個票シートにつき1名。[例]対象児童が10名いる場合は、個票(10)まで作成してください。）
・各シートの追加・名称変更しないでください。シートが不足する場合は、２つ目以降のファイルを作成してください。</t>
    </r>
    <r>
      <rPr>
        <sz val="20"/>
        <color theme="1"/>
        <rFont val="Meiryo UI"/>
        <family val="3"/>
        <charset val="128"/>
      </rPr>
      <t>（※シート名を変更すると総括表への集計ができなくなります。）</t>
    </r>
    <r>
      <rPr>
        <b/>
        <sz val="20"/>
        <color theme="1"/>
        <rFont val="Meiryo UI"/>
        <family val="3"/>
        <charset val="128"/>
      </rPr>
      <t xml:space="preserve"> 
・</t>
    </r>
    <r>
      <rPr>
        <b/>
        <u/>
        <sz val="20"/>
        <color rgb="FFFF0000"/>
        <rFont val="Meiryo UI"/>
        <family val="3"/>
        <charset val="128"/>
      </rPr>
      <t>青い色つきのセルをすべて入力</t>
    </r>
    <r>
      <rPr>
        <b/>
        <sz val="20"/>
        <color theme="1"/>
        <rFont val="Meiryo UI"/>
        <family val="3"/>
        <charset val="128"/>
      </rPr>
      <t>してください。</t>
    </r>
    <r>
      <rPr>
        <sz val="20"/>
        <color theme="1"/>
        <rFont val="Meiryo UI"/>
        <family val="3"/>
        <charset val="128"/>
      </rPr>
      <t>（※色のついていないセルは自動で入力されます。）</t>
    </r>
    <r>
      <rPr>
        <b/>
        <sz val="20"/>
        <color theme="1"/>
        <rFont val="Meiryo UI"/>
        <family val="3"/>
        <charset val="128"/>
      </rPr>
      <t xml:space="preserve">
 ・青い色つきのセルをすべて入力すると、負担免除額が算出されますので、</t>
    </r>
    <r>
      <rPr>
        <b/>
        <u/>
        <sz val="20"/>
        <color rgb="FFFF0000"/>
        <rFont val="Meiryo UI"/>
        <family val="3"/>
        <charset val="128"/>
      </rPr>
      <t>免除額が発生した場合は④（又は⑥）の額を各請求先市町村へ不足額として請求してください。</t>
    </r>
    <r>
      <rPr>
        <b/>
        <sz val="20"/>
        <color theme="1"/>
        <rFont val="Meiryo UI"/>
        <family val="3"/>
        <charset val="128"/>
      </rPr>
      <t xml:space="preserve">
・</t>
    </r>
    <r>
      <rPr>
        <b/>
        <u/>
        <sz val="20"/>
        <color rgb="FFFF0000"/>
        <rFont val="Meiryo UI"/>
        <family val="3"/>
        <charset val="128"/>
      </rPr>
      <t xml:space="preserve">上限管理対象児童の場合は、①の額を記載した『利用者負担額一覧表』と、ｂの額を記載した別添６様式を上限額管理事業者へ提出し、上限管理結果後の額を確認してください。
</t>
    </r>
    <r>
      <rPr>
        <b/>
        <sz val="20"/>
        <color rgb="FFFF0000"/>
        <rFont val="Meiryo UI"/>
        <family val="3"/>
        <charset val="128"/>
      </rPr>
      <t>※</t>
    </r>
    <r>
      <rPr>
        <b/>
        <u/>
        <sz val="20"/>
        <color rgb="FFFF0000"/>
        <rFont val="Meiryo UI"/>
        <family val="3"/>
        <charset val="128"/>
      </rPr>
      <t xml:space="preserve">算定の結果、利用者負担額の免除額が発生しない場合でも、臨時休校期間中にサービスを利用し、増額分の報酬が発生している場合は、この報告書を必ず作成してください。
</t>
    </r>
    <r>
      <rPr>
        <b/>
        <sz val="20"/>
        <color rgb="FFFF0000"/>
        <rFont val="Meiryo UI"/>
        <family val="3"/>
        <charset val="128"/>
      </rPr>
      <t>※</t>
    </r>
    <r>
      <rPr>
        <b/>
        <u/>
        <sz val="20"/>
        <color rgb="FFFF0000"/>
        <rFont val="Meiryo UI"/>
        <family val="3"/>
        <charset val="128"/>
      </rPr>
      <t>通常月よりも多くの（日数又は時間）サービスを利用していない児童でも、利用した日（平日）を休業日単価で請求する場合は、増額分の報酬が発生しますので報告書の作成が必要です。</t>
    </r>
    <rPh sb="2" eb="4">
      <t>ニュウリョク</t>
    </rPh>
    <rPh sb="5" eb="7">
      <t>ホウホウ</t>
    </rPh>
    <rPh sb="7" eb="8">
      <t>オヨ</t>
    </rPh>
    <rPh sb="9" eb="12">
      <t>チュウイテン</t>
    </rPh>
    <rPh sb="15" eb="16">
      <t>カナラ</t>
    </rPh>
    <rPh sb="18" eb="19">
      <t>ヨ</t>
    </rPh>
    <rPh sb="28" eb="30">
      <t>タイショウ</t>
    </rPh>
    <rPh sb="30" eb="32">
      <t>ジドウ</t>
    </rPh>
    <rPh sb="33" eb="35">
      <t>セイキュウ</t>
    </rPh>
    <rPh sb="35" eb="36">
      <t>サキ</t>
    </rPh>
    <rPh sb="36" eb="39">
      <t>シチョウソン</t>
    </rPh>
    <rPh sb="42" eb="43">
      <t>ワ</t>
    </rPh>
    <rPh sb="46" eb="48">
      <t>セイキュウ</t>
    </rPh>
    <rPh sb="48" eb="49">
      <t>サキ</t>
    </rPh>
    <rPh sb="49" eb="52">
      <t>シチョウソン</t>
    </rPh>
    <rPh sb="63" eb="65">
      <t>サクセイ</t>
    </rPh>
    <rPh sb="113" eb="115">
      <t>タイショウ</t>
    </rPh>
    <rPh sb="115" eb="117">
      <t>ジドウ</t>
    </rPh>
    <rPh sb="118" eb="119">
      <t>メイ</t>
    </rPh>
    <rPh sb="125" eb="128">
      <t>ホウコクショ</t>
    </rPh>
    <rPh sb="130" eb="131">
      <t>マイ</t>
    </rPh>
    <rPh sb="131" eb="133">
      <t>サクセイ</t>
    </rPh>
    <rPh sb="142" eb="143">
      <t>カク</t>
    </rPh>
    <rPh sb="143" eb="145">
      <t>コヒョウ</t>
    </rPh>
    <rPh sb="152" eb="153">
      <t>メイ</t>
    </rPh>
    <rPh sb="155" eb="156">
      <t>レイ</t>
    </rPh>
    <rPh sb="157" eb="159">
      <t>タイショウ</t>
    </rPh>
    <rPh sb="159" eb="161">
      <t>ジドウ</t>
    </rPh>
    <rPh sb="164" eb="165">
      <t>メイ</t>
    </rPh>
    <rPh sb="167" eb="169">
      <t>バアイ</t>
    </rPh>
    <rPh sb="171" eb="173">
      <t>コヒョウ</t>
    </rPh>
    <rPh sb="179" eb="181">
      <t>サクセイ</t>
    </rPh>
    <rPh sb="277" eb="278">
      <t>アオ</t>
    </rPh>
    <rPh sb="279" eb="280">
      <t>イロ</t>
    </rPh>
    <rPh sb="289" eb="291">
      <t>ニュウリョク</t>
    </rPh>
    <rPh sb="300" eb="301">
      <t>イロ</t>
    </rPh>
    <rPh sb="311" eb="313">
      <t>ジドウ</t>
    </rPh>
    <rPh sb="314" eb="316">
      <t>ニュウリョク</t>
    </rPh>
    <rPh sb="343" eb="345">
      <t>フタン</t>
    </rPh>
    <rPh sb="345" eb="347">
      <t>メンジョ</t>
    </rPh>
    <rPh sb="347" eb="348">
      <t>ガク</t>
    </rPh>
    <rPh sb="349" eb="351">
      <t>サンシュツ</t>
    </rPh>
    <rPh sb="371" eb="372">
      <t>マタ</t>
    </rPh>
    <rPh sb="376" eb="377">
      <t>ガク</t>
    </rPh>
    <rPh sb="378" eb="381">
      <t>カクセイキュウ</t>
    </rPh>
    <rPh sb="381" eb="382">
      <t>サキ</t>
    </rPh>
    <rPh sb="382" eb="385">
      <t>シチョウソン</t>
    </rPh>
    <rPh sb="386" eb="389">
      <t>フソクガク</t>
    </rPh>
    <rPh sb="392" eb="394">
      <t>セイキュウ</t>
    </rPh>
    <rPh sb="420" eb="422">
      <t>キサイ</t>
    </rPh>
    <rPh sb="439" eb="440">
      <t>ガク</t>
    </rPh>
    <rPh sb="441" eb="443">
      <t>キサイ</t>
    </rPh>
    <rPh sb="445" eb="447">
      <t>ベッテン</t>
    </rPh>
    <rPh sb="448" eb="450">
      <t>ヨウシキ</t>
    </rPh>
    <phoneticPr fontId="2"/>
  </si>
  <si>
    <r>
      <rPr>
        <b/>
        <sz val="12"/>
        <color rgb="FFFF0000"/>
        <rFont val="Meiryo UI"/>
        <family val="3"/>
        <charset val="128"/>
      </rPr>
      <t>※算出が難しい場合は、下記の</t>
    </r>
    <r>
      <rPr>
        <b/>
        <u/>
        <sz val="12"/>
        <color rgb="FFFF0000"/>
        <rFont val="Meiryo UI"/>
        <family val="3"/>
        <charset val="128"/>
      </rPr>
      <t>参考報酬日額を入力</t>
    </r>
    <r>
      <rPr>
        <b/>
        <sz val="12"/>
        <color rgb="FFFF0000"/>
        <rFont val="Meiryo UI"/>
        <family val="3"/>
        <charset val="128"/>
      </rPr>
      <t>してください。</t>
    </r>
    <rPh sb="1" eb="3">
      <t>サンシュツ</t>
    </rPh>
    <rPh sb="4" eb="5">
      <t>ムズカ</t>
    </rPh>
    <rPh sb="7" eb="9">
      <t>バアイ</t>
    </rPh>
    <rPh sb="11" eb="13">
      <t>カキ</t>
    </rPh>
    <rPh sb="14" eb="16">
      <t>サンコウ</t>
    </rPh>
    <rPh sb="16" eb="18">
      <t>ホウシュウ</t>
    </rPh>
    <rPh sb="18" eb="20">
      <t>ニチガク</t>
    </rPh>
    <rPh sb="21" eb="23">
      <t>ニュウリョク</t>
    </rPh>
    <phoneticPr fontId="2"/>
  </si>
  <si>
    <t>別添4-2</t>
    <rPh sb="0" eb="2">
      <t>ベッテン</t>
    </rPh>
    <phoneticPr fontId="2"/>
  </si>
  <si>
    <t>別添4-1</t>
    <rPh sb="0" eb="2">
      <t>ベッテン</t>
    </rPh>
    <phoneticPr fontId="2"/>
  </si>
  <si>
    <r>
      <rPr>
        <b/>
        <u/>
        <sz val="11"/>
        <color theme="1"/>
        <rFont val="Meiryo UI"/>
        <family val="3"/>
        <charset val="128"/>
      </rPr>
      <t>当初から利用予定であった日</t>
    </r>
    <r>
      <rPr>
        <b/>
        <u/>
        <sz val="11"/>
        <color rgb="FFFF0000"/>
        <rFont val="Meiryo UI"/>
        <family val="3"/>
        <charset val="128"/>
      </rPr>
      <t>以外の日</t>
    </r>
    <r>
      <rPr>
        <b/>
        <u/>
        <vertAlign val="superscript"/>
        <sz val="11"/>
        <color rgb="FFFF0000"/>
        <rFont val="Meiryo UI"/>
        <family val="3"/>
        <charset val="128"/>
      </rPr>
      <t>※</t>
    </r>
    <r>
      <rPr>
        <b/>
        <sz val="11"/>
        <color theme="1"/>
        <rFont val="Meiryo UI"/>
        <family val="3"/>
        <charset val="128"/>
      </rPr>
      <t xml:space="preserve">の報酬日額
</t>
    </r>
    <r>
      <rPr>
        <b/>
        <sz val="10"/>
        <color theme="1"/>
        <rFont val="Meiryo UI"/>
        <family val="3"/>
        <charset val="128"/>
      </rPr>
      <t xml:space="preserve">
※C欄に○をつけた日</t>
    </r>
    <r>
      <rPr>
        <b/>
        <u/>
        <sz val="10"/>
        <color rgb="FFFF0000"/>
        <rFont val="Meiryo UI"/>
        <family val="3"/>
        <charset val="128"/>
      </rPr>
      <t xml:space="preserve">以外の日
</t>
    </r>
    <r>
      <rPr>
        <b/>
        <u/>
        <sz val="12"/>
        <color rgb="FFFF0000"/>
        <rFont val="Meiryo UI"/>
        <family val="3"/>
        <charset val="128"/>
      </rPr>
      <t>※算出可能な場合は利用日ごとの報酬日額を入力してください。</t>
    </r>
    <rPh sb="0" eb="2">
      <t>トウショ</t>
    </rPh>
    <rPh sb="4" eb="6">
      <t>リヨウ</t>
    </rPh>
    <rPh sb="6" eb="8">
      <t>ヨテイ</t>
    </rPh>
    <rPh sb="12" eb="13">
      <t>ヒ</t>
    </rPh>
    <rPh sb="13" eb="15">
      <t>イガイ</t>
    </rPh>
    <rPh sb="16" eb="17">
      <t>ヒ</t>
    </rPh>
    <rPh sb="19" eb="21">
      <t>ホウシュウ</t>
    </rPh>
    <rPh sb="21" eb="23">
      <t>ニチガク</t>
    </rPh>
    <rPh sb="42" eb="44">
      <t>サンシュツ</t>
    </rPh>
    <rPh sb="44" eb="46">
      <t>カノウ</t>
    </rPh>
    <rPh sb="47" eb="49">
      <t>バアイ</t>
    </rPh>
    <rPh sb="50" eb="53">
      <t>リヨウビ</t>
    </rPh>
    <rPh sb="56" eb="58">
      <t>ホウシュウ</t>
    </rPh>
    <rPh sb="58" eb="60">
      <t>ニチガク</t>
    </rPh>
    <rPh sb="61" eb="63">
      <t>ニュウリョク</t>
    </rPh>
    <phoneticPr fontId="2"/>
  </si>
  <si>
    <t>個票 (1)</t>
    <phoneticPr fontId="2"/>
  </si>
  <si>
    <t>記入例①</t>
    <rPh sb="0" eb="2">
      <t>キニュウ</t>
    </rPh>
    <rPh sb="2" eb="3">
      <t>レイ</t>
    </rPh>
    <phoneticPr fontId="2"/>
  </si>
  <si>
    <t>記入例②</t>
    <rPh sb="0" eb="2">
      <t>キニュウ</t>
    </rPh>
    <rPh sb="2" eb="3">
      <t>レイ</t>
    </rPh>
    <phoneticPr fontId="2"/>
  </si>
  <si>
    <t>記入例</t>
    <rPh sb="0" eb="2">
      <t>キニュウ</t>
    </rPh>
    <rPh sb="2" eb="3">
      <t>レイ</t>
    </rPh>
    <phoneticPr fontId="2"/>
  </si>
  <si>
    <r>
      <t xml:space="preserve">3月分のうち、
</t>
    </r>
    <r>
      <rPr>
        <b/>
        <u/>
        <sz val="14"/>
        <color theme="1"/>
        <rFont val="Meiryo UI"/>
        <family val="3"/>
        <charset val="128"/>
      </rPr>
      <t>臨時休校日に利用した分</t>
    </r>
    <r>
      <rPr>
        <b/>
        <sz val="14"/>
        <color theme="1"/>
        <rFont val="Meiryo UI"/>
        <family val="3"/>
        <charset val="128"/>
      </rPr>
      <t xml:space="preserve">
</t>
    </r>
    <r>
      <rPr>
        <sz val="14"/>
        <color theme="1"/>
        <rFont val="Meiryo UI"/>
        <family val="3"/>
        <charset val="128"/>
      </rPr>
      <t>の総額</t>
    </r>
    <rPh sb="1" eb="2">
      <t>ガツ</t>
    </rPh>
    <rPh sb="2" eb="3">
      <t>ブン</t>
    </rPh>
    <rPh sb="8" eb="10">
      <t>リンジ</t>
    </rPh>
    <rPh sb="10" eb="12">
      <t>キュウコウ</t>
    </rPh>
    <rPh sb="12" eb="13">
      <t>ビ</t>
    </rPh>
    <rPh sb="14" eb="16">
      <t>リヨウ</t>
    </rPh>
    <rPh sb="18" eb="19">
      <t>ブン</t>
    </rPh>
    <rPh sb="21" eb="23">
      <t>ソウガク</t>
    </rPh>
    <phoneticPr fontId="2"/>
  </si>
  <si>
    <r>
      <t xml:space="preserve">3月分のうち、
</t>
    </r>
    <r>
      <rPr>
        <b/>
        <u/>
        <sz val="16"/>
        <color theme="1"/>
        <rFont val="Meiryo UI"/>
        <family val="3"/>
        <charset val="128"/>
      </rPr>
      <t>臨時休校日に利用した分</t>
    </r>
    <r>
      <rPr>
        <b/>
        <sz val="16"/>
        <color theme="1"/>
        <rFont val="Meiryo UI"/>
        <family val="3"/>
        <charset val="128"/>
      </rPr>
      <t xml:space="preserve">
</t>
    </r>
    <r>
      <rPr>
        <sz val="16"/>
        <color theme="1"/>
        <rFont val="Meiryo UI"/>
        <family val="3"/>
        <charset val="128"/>
      </rPr>
      <t>の総額</t>
    </r>
    <rPh sb="1" eb="2">
      <t>ガツ</t>
    </rPh>
    <rPh sb="2" eb="3">
      <t>ブン</t>
    </rPh>
    <rPh sb="8" eb="10">
      <t>リンジ</t>
    </rPh>
    <rPh sb="10" eb="12">
      <t>キュウコウ</t>
    </rPh>
    <rPh sb="12" eb="13">
      <t>ビ</t>
    </rPh>
    <rPh sb="14" eb="16">
      <t>リヨウ</t>
    </rPh>
    <rPh sb="18" eb="19">
      <t>ブン</t>
    </rPh>
    <rPh sb="21" eb="23">
      <t>ソウガク</t>
    </rPh>
    <phoneticPr fontId="2"/>
  </si>
  <si>
    <t>１級地</t>
    <rPh sb="1" eb="3">
      <t>キュウチ</t>
    </rPh>
    <phoneticPr fontId="2"/>
  </si>
  <si>
    <t>２級地</t>
    <rPh sb="1" eb="3">
      <t>キュウチ</t>
    </rPh>
    <phoneticPr fontId="2"/>
  </si>
  <si>
    <t>３級地</t>
    <rPh sb="1" eb="3">
      <t>キュウチ</t>
    </rPh>
    <phoneticPr fontId="2"/>
  </si>
  <si>
    <t>４級地</t>
    <rPh sb="1" eb="3">
      <t>キュウチ</t>
    </rPh>
    <phoneticPr fontId="2"/>
  </si>
  <si>
    <t>５級地</t>
    <rPh sb="1" eb="3">
      <t>キュウチ</t>
    </rPh>
    <phoneticPr fontId="2"/>
  </si>
  <si>
    <t>６級地</t>
    <rPh sb="1" eb="3">
      <t>キュウチ</t>
    </rPh>
    <phoneticPr fontId="2"/>
  </si>
  <si>
    <t>７級地</t>
    <rPh sb="1" eb="3">
      <t>キュウチ</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</si>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</sst>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7" formatCode="&quot;¥&quot;#,##0.00;&quot;¥&quot;\-#,##0.00"/>
    <numFmt numFmtId="176" formatCode="m/d;@"/>
    <numFmt numFmtId="177" formatCode="#,##0&quot;円&quot;"/>
    <numFmt numFmtId="178" formatCode="m&quot;月&quot;d&quot;日&quot;;@"/>
    <numFmt numFmtId="179" formatCode="#,##0&quot;単位&quot;"/>
    <numFmt numFmtId="180" formatCode="##&quot;日&quot;"/>
    <numFmt numFmtId="181" formatCode="0.0%"/>
    <numFmt numFmtId="182" formatCode="0_);[Red]\(0\)"/>
    <numFmt numFmtId="183" formatCode="h:mm;@"/>
    <numFmt numFmtId="184" formatCode="&quot;¥&quot;#,##0_);[Red]\(&quot;¥&quot;#,##0\)"/>
  </numFmts>
  <fonts count="6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4"/>
      <color theme="1"/>
      <name val="Meiryo UI"/>
      <family val="3"/>
      <charset val="128"/>
    </font>
    <font>
      <b/>
      <sz val="10"/>
      <color theme="1"/>
      <name val="Meiryo UI"/>
      <family val="3"/>
      <charset val="128"/>
    </font>
    <font>
      <b/>
      <sz val="14"/>
      <color theme="1"/>
      <name val="Meiryo UI"/>
      <family val="3"/>
      <charset val="128"/>
    </font>
    <font>
      <b/>
      <sz val="12"/>
      <color theme="1"/>
      <name val="Meiryo UI"/>
      <family val="3"/>
      <charset val="128"/>
    </font>
    <font>
      <sz val="12"/>
      <color theme="1"/>
      <name val="Meiryo UI"/>
      <family val="3"/>
      <charset val="128"/>
    </font>
    <font>
      <sz val="11"/>
      <color theme="1"/>
      <name val="Meiryo UI"/>
      <family val="3"/>
      <charset val="128"/>
    </font>
    <font>
      <b/>
      <sz val="10"/>
      <color rgb="FFFF0000"/>
      <name val="Meiryo UI"/>
      <family val="3"/>
      <charset val="128"/>
    </font>
    <font>
      <b/>
      <sz val="11"/>
      <color rgb="FFFF0000"/>
      <name val="Meiryo UI"/>
      <family val="3"/>
      <charset val="128"/>
    </font>
    <font>
      <b/>
      <u/>
      <sz val="14"/>
      <color rgb="FFFF0000"/>
      <name val="Meiryo UI"/>
      <family val="3"/>
      <charset val="128"/>
    </font>
    <font>
      <b/>
      <sz val="11"/>
      <color theme="1"/>
      <name val="Meiryo UI"/>
      <family val="3"/>
      <charset val="128"/>
    </font>
    <font>
      <b/>
      <sz val="14"/>
      <color rgb="FFFF0000"/>
      <name val="Meiryo UI"/>
      <family val="3"/>
      <charset val="128"/>
    </font>
    <font>
      <b/>
      <sz val="16"/>
      <color rgb="FFFF000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u/>
      <sz val="10"/>
      <color rgb="FFFF0000"/>
      <name val="Meiryo UI"/>
      <family val="3"/>
      <charset val="128"/>
    </font>
    <font>
      <sz val="11"/>
      <color theme="1"/>
      <name val="ＭＳ Ｐゴシック"/>
      <family val="3"/>
      <scheme val="minor"/>
    </font>
    <font>
      <sz val="11"/>
      <name val="Meiryo UI"/>
      <family val="3"/>
      <charset val="128"/>
    </font>
    <font>
      <sz val="6"/>
      <name val="ＭＳ Ｐゴシック"/>
      <family val="3"/>
      <charset val="128"/>
    </font>
    <font>
      <sz val="11"/>
      <name val="ＭＳ Ｐゴシック"/>
      <family val="3"/>
      <charset val="128"/>
    </font>
    <font>
      <b/>
      <sz val="10"/>
      <color indexed="8"/>
      <name val="Meiryo UI"/>
      <family val="3"/>
      <charset val="128"/>
    </font>
    <font>
      <b/>
      <sz val="11"/>
      <color indexed="8"/>
      <name val="Meiryo UI"/>
      <family val="3"/>
      <charset val="128"/>
    </font>
    <font>
      <b/>
      <sz val="10"/>
      <name val="Meiryo UI"/>
      <family val="3"/>
      <charset val="128"/>
    </font>
    <font>
      <b/>
      <sz val="12"/>
      <name val="Meiryo UI"/>
      <family val="3"/>
      <charset val="128"/>
    </font>
    <font>
      <b/>
      <u/>
      <sz val="10"/>
      <name val="Meiryo UI"/>
      <family val="3"/>
      <charset val="128"/>
    </font>
    <font>
      <b/>
      <u/>
      <sz val="10"/>
      <color theme="1"/>
      <name val="Meiryo UI"/>
      <family val="3"/>
      <charset val="128"/>
    </font>
    <font>
      <b/>
      <u/>
      <sz val="12"/>
      <color rgb="FFFF0000"/>
      <name val="Meiryo UI"/>
      <family val="3"/>
      <charset val="128"/>
    </font>
    <font>
      <b/>
      <sz val="18"/>
      <color theme="1"/>
      <name val="Meiryo UI"/>
      <family val="3"/>
      <charset val="128"/>
    </font>
    <font>
      <b/>
      <u/>
      <sz val="11"/>
      <color rgb="FFFF0000"/>
      <name val="Meiryo UI"/>
      <family val="3"/>
      <charset val="128"/>
    </font>
    <font>
      <b/>
      <u/>
      <vertAlign val="superscript"/>
      <sz val="11"/>
      <color rgb="FFFF0000"/>
      <name val="Meiryo UI"/>
      <family val="3"/>
      <charset val="128"/>
    </font>
    <font>
      <b/>
      <sz val="16"/>
      <color theme="1"/>
      <name val="Meiryo UI"/>
      <family val="3"/>
      <charset val="128"/>
    </font>
    <font>
      <b/>
      <sz val="9"/>
      <color rgb="FFFF0000"/>
      <name val="Meiryo UI"/>
      <family val="3"/>
      <charset val="128"/>
    </font>
    <font>
      <b/>
      <u/>
      <sz val="11"/>
      <color theme="1"/>
      <name val="Meiryo UI"/>
      <family val="3"/>
      <charset val="128"/>
    </font>
    <font>
      <b/>
      <sz val="8.5"/>
      <color rgb="FFFF0000"/>
      <name val="Meiryo UI"/>
      <family val="3"/>
      <charset val="128"/>
    </font>
    <font>
      <b/>
      <sz val="8"/>
      <color rgb="FFFF0000"/>
      <name val="Meiryo UI"/>
      <family val="3"/>
      <charset val="128"/>
    </font>
    <font>
      <b/>
      <sz val="14"/>
      <name val="Meiryo UI"/>
      <family val="3"/>
      <charset val="128"/>
    </font>
    <font>
      <b/>
      <u/>
      <sz val="16"/>
      <color rgb="FFFF0000"/>
      <name val="Meiryo UI"/>
      <family val="3"/>
      <charset val="128"/>
    </font>
    <font>
      <b/>
      <u/>
      <sz val="20"/>
      <name val="Meiryo UI"/>
      <family val="3"/>
      <charset val="128"/>
    </font>
    <font>
      <b/>
      <sz val="20"/>
      <color theme="1"/>
      <name val="Meiryo UI"/>
      <family val="3"/>
      <charset val="128"/>
    </font>
    <font>
      <b/>
      <sz val="22"/>
      <color rgb="FFFF0000"/>
      <name val="Meiryo UI"/>
      <family val="3"/>
      <charset val="128"/>
    </font>
    <font>
      <b/>
      <sz val="12"/>
      <color indexed="81"/>
      <name val="Meiryo UI"/>
      <family val="3"/>
      <charset val="128"/>
    </font>
    <font>
      <b/>
      <sz val="13"/>
      <color rgb="FFFF0000"/>
      <name val="Meiryo UI"/>
      <family val="3"/>
      <charset val="128"/>
    </font>
    <font>
      <b/>
      <sz val="15"/>
      <color theme="1"/>
      <name val="Meiryo UI"/>
      <family val="3"/>
      <charset val="128"/>
    </font>
    <font>
      <b/>
      <sz val="11"/>
      <name val="Meiryo UI"/>
      <family val="3"/>
      <charset val="128"/>
    </font>
    <font>
      <b/>
      <sz val="18"/>
      <color rgb="FFFF0000"/>
      <name val="Meiryo UI"/>
      <family val="3"/>
      <charset val="128"/>
    </font>
    <font>
      <b/>
      <sz val="20"/>
      <color rgb="FFFF0000"/>
      <name val="Meiryo UI"/>
      <family val="3"/>
      <charset val="128"/>
    </font>
    <font>
      <b/>
      <sz val="22"/>
      <color theme="1"/>
      <name val="Meiryo UI"/>
      <family val="3"/>
      <charset val="128"/>
    </font>
    <font>
      <b/>
      <sz val="15"/>
      <color rgb="FFFF0000"/>
      <name val="Meiryo UI"/>
      <family val="3"/>
      <charset val="128"/>
    </font>
    <font>
      <b/>
      <sz val="16"/>
      <name val="Meiryo UI"/>
      <family val="3"/>
      <charset val="128"/>
    </font>
    <font>
      <b/>
      <u/>
      <sz val="20"/>
      <color theme="1"/>
      <name val="Meiryo UI"/>
      <family val="3"/>
      <charset val="128"/>
    </font>
    <font>
      <b/>
      <u/>
      <sz val="20"/>
      <color rgb="FFFF0000"/>
      <name val="Meiryo UI"/>
      <family val="3"/>
      <charset val="128"/>
    </font>
    <font>
      <sz val="20"/>
      <color theme="1"/>
      <name val="Meiryo UI"/>
      <family val="3"/>
      <charset val="128"/>
    </font>
    <font>
      <b/>
      <sz val="12"/>
      <color rgb="FFFF0000"/>
      <name val="Meiryo UI"/>
      <family val="3"/>
      <charset val="128"/>
    </font>
    <font>
      <b/>
      <sz val="26"/>
      <color theme="1"/>
      <name val="Meiryo UI"/>
      <family val="3"/>
      <charset val="128"/>
    </font>
    <font>
      <sz val="16"/>
      <color theme="1"/>
      <name val="Meiryo UI"/>
      <family val="3"/>
      <charset val="128"/>
    </font>
    <font>
      <b/>
      <u/>
      <sz val="14"/>
      <color theme="1"/>
      <name val="Meiryo UI"/>
      <family val="3"/>
      <charset val="128"/>
    </font>
    <font>
      <b/>
      <u/>
      <sz val="16"/>
      <color theme="1"/>
      <name val="Meiryo UI"/>
      <family val="3"/>
      <charset val="128"/>
    </font>
    <font>
      <b/>
      <sz val="14"/>
      <color theme="1"/>
      <name val="BIZ UDP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s>
  <borders count="231">
    <border>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right style="dotted">
        <color indexed="64"/>
      </right>
      <top style="medium">
        <color theme="1"/>
      </top>
      <bottom style="medium">
        <color theme="1"/>
      </bottom>
      <diagonal/>
    </border>
    <border>
      <left style="dotted">
        <color indexed="64"/>
      </left>
      <right/>
      <top style="medium">
        <color theme="1"/>
      </top>
      <bottom style="medium">
        <color theme="1"/>
      </bottom>
      <diagonal/>
    </border>
    <border>
      <left style="dotted">
        <color theme="1"/>
      </left>
      <right/>
      <top style="medium">
        <color theme="1"/>
      </top>
      <bottom style="medium">
        <color theme="1"/>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bottom/>
      <diagonal/>
    </border>
    <border>
      <left style="medium">
        <color theme="1"/>
      </left>
      <right/>
      <top style="medium">
        <color theme="1"/>
      </top>
      <bottom/>
      <diagonal/>
    </border>
    <border>
      <left/>
      <right style="medium">
        <color theme="1"/>
      </right>
      <top style="medium">
        <color theme="1"/>
      </top>
      <bottom/>
      <diagonal/>
    </border>
    <border>
      <left/>
      <right style="medium">
        <color theme="1"/>
      </right>
      <top/>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bottom style="medium">
        <color indexed="64"/>
      </bottom>
      <diagonal/>
    </border>
    <border>
      <left/>
      <right style="medium">
        <color indexed="64"/>
      </right>
      <top/>
      <bottom style="medium">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hair">
        <color auto="1"/>
      </top>
      <bottom/>
      <diagonal/>
    </border>
    <border>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theme="1"/>
      </bottom>
      <diagonal/>
    </border>
    <border>
      <left style="thin">
        <color auto="1"/>
      </left>
      <right style="hair">
        <color auto="1"/>
      </right>
      <top style="medium">
        <color indexed="64"/>
      </top>
      <bottom style="medium">
        <color indexed="64"/>
      </bottom>
      <diagonal/>
    </border>
    <border>
      <left style="hair">
        <color auto="1"/>
      </left>
      <right style="thin">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style="thin">
        <color indexed="64"/>
      </top>
      <bottom style="thin">
        <color indexed="64"/>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theme="1"/>
      </left>
      <right style="thin">
        <color auto="1"/>
      </right>
      <top style="thin">
        <color auto="1"/>
      </top>
      <bottom style="medium">
        <color indexed="64"/>
      </bottom>
      <diagonal/>
    </border>
    <border>
      <left style="thin">
        <color theme="1"/>
      </left>
      <right style="thin">
        <color auto="1"/>
      </right>
      <top style="thin">
        <color auto="1"/>
      </top>
      <bottom style="thin">
        <color auto="1"/>
      </bottom>
      <diagonal/>
    </border>
    <border>
      <left/>
      <right/>
      <top style="medium">
        <color theme="1"/>
      </top>
      <bottom style="medium">
        <color indexed="64"/>
      </bottom>
      <diagonal/>
    </border>
    <border>
      <left/>
      <right style="thin">
        <color auto="1"/>
      </right>
      <top style="medium">
        <color theme="1"/>
      </top>
      <bottom/>
      <diagonal/>
    </border>
    <border>
      <left style="medium">
        <color indexed="64"/>
      </left>
      <right style="dotted">
        <color auto="1"/>
      </right>
      <top style="medium">
        <color theme="1"/>
      </top>
      <bottom/>
      <diagonal/>
    </border>
    <border>
      <left style="dotted">
        <color indexed="64"/>
      </left>
      <right/>
      <top style="medium">
        <color theme="1"/>
      </top>
      <bottom/>
      <diagonal/>
    </border>
    <border>
      <left/>
      <right style="thin">
        <color auto="1"/>
      </right>
      <top style="hair">
        <color auto="1"/>
      </top>
      <bottom/>
      <diagonal/>
    </border>
    <border>
      <left/>
      <right style="thin">
        <color auto="1"/>
      </right>
      <top style="medium">
        <color indexed="64"/>
      </top>
      <bottom style="medium">
        <color theme="1"/>
      </bottom>
      <diagonal/>
    </border>
    <border>
      <left style="thin">
        <color auto="1"/>
      </left>
      <right/>
      <top style="medium">
        <color indexed="64"/>
      </top>
      <bottom style="medium">
        <color theme="1"/>
      </bottom>
      <diagonal/>
    </border>
    <border>
      <left/>
      <right style="medium">
        <color indexed="64"/>
      </right>
      <top style="medium">
        <color theme="1"/>
      </top>
      <bottom/>
      <diagonal/>
    </border>
    <border>
      <left/>
      <right style="dotted">
        <color indexed="64"/>
      </right>
      <top/>
      <bottom style="medium">
        <color theme="1"/>
      </bottom>
      <diagonal/>
    </border>
    <border>
      <left style="medium">
        <color theme="1"/>
      </left>
      <right/>
      <top style="medium">
        <color theme="1"/>
      </top>
      <bottom style="medium">
        <color indexed="64"/>
      </bottom>
      <diagonal/>
    </border>
    <border>
      <left/>
      <right style="dotted">
        <color theme="1"/>
      </right>
      <top style="medium">
        <color theme="1"/>
      </top>
      <bottom style="medium">
        <color indexed="64"/>
      </bottom>
      <diagonal/>
    </border>
    <border>
      <left/>
      <right style="thin">
        <color auto="1"/>
      </right>
      <top style="medium">
        <color theme="1"/>
      </top>
      <bottom style="hair">
        <color auto="1"/>
      </bottom>
      <diagonal/>
    </border>
    <border>
      <left/>
      <right style="thin">
        <color theme="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hair">
        <color auto="1"/>
      </left>
      <right/>
      <top/>
      <bottom style="thin">
        <color auto="1"/>
      </bottom>
      <diagonal/>
    </border>
    <border>
      <left style="thin">
        <color auto="1"/>
      </left>
      <right style="hair">
        <color auto="1"/>
      </right>
      <top style="thin">
        <color auto="1"/>
      </top>
      <bottom/>
      <diagonal/>
    </border>
    <border>
      <left/>
      <right/>
      <top style="thin">
        <color auto="1"/>
      </top>
      <bottom/>
      <diagonal/>
    </border>
    <border>
      <left/>
      <right/>
      <top style="medium">
        <color theme="1"/>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diagonalUp="1">
      <left style="hair">
        <color auto="1"/>
      </left>
      <right style="hair">
        <color auto="1"/>
      </right>
      <top style="thin">
        <color auto="1"/>
      </top>
      <bottom style="thin">
        <color auto="1"/>
      </bottom>
      <diagonal style="thin">
        <color auto="1"/>
      </diagonal>
    </border>
    <border diagonalUp="1">
      <left style="hair">
        <color auto="1"/>
      </left>
      <right style="thin">
        <color auto="1"/>
      </right>
      <top style="thin">
        <color auto="1"/>
      </top>
      <bottom style="thin">
        <color auto="1"/>
      </bottom>
      <diagonal style="thin">
        <color auto="1"/>
      </diagonal>
    </border>
    <border diagonalUp="1">
      <left style="thin">
        <color auto="1"/>
      </left>
      <right/>
      <top style="medium">
        <color indexed="64"/>
      </top>
      <bottom style="medium">
        <color theme="1"/>
      </bottom>
      <diagonal style="thin">
        <color auto="1"/>
      </diagonal>
    </border>
    <border diagonalUp="1">
      <left style="hair">
        <color auto="1"/>
      </left>
      <right style="hair">
        <color auto="1"/>
      </right>
      <top style="thin">
        <color auto="1"/>
      </top>
      <bottom/>
      <diagonal style="thin">
        <color auto="1"/>
      </diagonal>
    </border>
    <border diagonalUp="1">
      <left style="hair">
        <color auto="1"/>
      </left>
      <right style="thin">
        <color auto="1"/>
      </right>
      <top style="thin">
        <color auto="1"/>
      </top>
      <bottom/>
      <diagonal style="thin">
        <color auto="1"/>
      </diagonal>
    </border>
    <border>
      <left style="medium">
        <color indexed="64"/>
      </left>
      <right style="hair">
        <color auto="1"/>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style="thin">
        <color auto="1"/>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style="thin">
        <color auto="1"/>
      </right>
      <top/>
      <bottom style="thin">
        <color auto="1"/>
      </bottom>
      <diagonal style="thin">
        <color auto="1"/>
      </diagonal>
    </border>
    <border diagonalUp="1">
      <left/>
      <right style="thin">
        <color auto="1"/>
      </right>
      <top style="thin">
        <color auto="1"/>
      </top>
      <bottom/>
      <diagonal style="thin">
        <color auto="1"/>
      </diagonal>
    </border>
    <border diagonalUp="1">
      <left style="hair">
        <color indexed="64"/>
      </left>
      <right style="hair">
        <color indexed="64"/>
      </right>
      <top style="medium">
        <color indexed="64"/>
      </top>
      <bottom style="medium">
        <color indexed="64"/>
      </bottom>
      <diagonal style="thin">
        <color indexed="64"/>
      </diagonal>
    </border>
    <border diagonalUp="1">
      <left style="hair">
        <color indexed="64"/>
      </left>
      <right style="hair">
        <color indexed="64"/>
      </right>
      <top/>
      <bottom style="thin">
        <color auto="1"/>
      </bottom>
      <diagonal style="thin">
        <color auto="1"/>
      </diagonal>
    </border>
    <border>
      <left/>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style="thin">
        <color auto="1"/>
      </left>
      <right/>
      <top style="medium">
        <color theme="1"/>
      </top>
      <bottom/>
      <diagonal/>
    </border>
    <border>
      <left style="thin">
        <color auto="1"/>
      </left>
      <right/>
      <top style="hair">
        <color auto="1"/>
      </top>
      <bottom/>
      <diagonal/>
    </border>
    <border>
      <left style="thin">
        <color auto="1"/>
      </left>
      <right style="hair">
        <color auto="1"/>
      </right>
      <top style="medium">
        <color indexed="64"/>
      </top>
      <bottom/>
      <diagonal/>
    </border>
    <border>
      <left style="hair">
        <color auto="1"/>
      </left>
      <right style="thin">
        <color auto="1"/>
      </right>
      <top style="medium">
        <color indexed="64"/>
      </top>
      <bottom/>
      <diagonal/>
    </border>
    <border>
      <left style="hair">
        <color auto="1"/>
      </left>
      <right style="medium">
        <color indexed="64"/>
      </right>
      <top style="medium">
        <color indexed="64"/>
      </top>
      <bottom/>
      <diagonal/>
    </border>
    <border>
      <left style="medium">
        <color indexed="64"/>
      </left>
      <right/>
      <top style="hair">
        <color auto="1"/>
      </top>
      <bottom/>
      <diagonal/>
    </border>
    <border>
      <left style="hair">
        <color auto="1"/>
      </left>
      <right style="medium">
        <color indexed="64"/>
      </right>
      <top style="hair">
        <color auto="1"/>
      </top>
      <bottom/>
      <diagonal/>
    </border>
    <border>
      <left style="hair">
        <color auto="1"/>
      </left>
      <right style="medium">
        <color indexed="64"/>
      </right>
      <top/>
      <bottom/>
      <diagonal/>
    </border>
    <border>
      <left style="hair">
        <color auto="1"/>
      </left>
      <right style="medium">
        <color indexed="64"/>
      </right>
      <top style="thin">
        <color auto="1"/>
      </top>
      <bottom style="thin">
        <color auto="1"/>
      </bottom>
      <diagonal/>
    </border>
    <border>
      <left style="hair">
        <color auto="1"/>
      </left>
      <right style="medium">
        <color indexed="64"/>
      </right>
      <top style="thin">
        <color auto="1"/>
      </top>
      <bottom/>
      <diagonal/>
    </border>
    <border>
      <left style="hair">
        <color auto="1"/>
      </left>
      <right style="medium">
        <color indexed="64"/>
      </right>
      <top style="medium">
        <color indexed="64"/>
      </top>
      <bottom style="medium">
        <color indexed="64"/>
      </bottom>
      <diagonal/>
    </border>
    <border diagonalUp="1">
      <left style="hair">
        <color auto="1"/>
      </left>
      <right style="medium">
        <color indexed="64"/>
      </right>
      <top style="medium">
        <color indexed="64"/>
      </top>
      <bottom style="thin">
        <color auto="1"/>
      </bottom>
      <diagonal style="hair">
        <color auto="1"/>
      </diagonal>
    </border>
    <border diagonalUp="1">
      <left style="medium">
        <color indexed="64"/>
      </left>
      <right style="thin">
        <color auto="1"/>
      </right>
      <top style="thin">
        <color auto="1"/>
      </top>
      <bottom style="medium">
        <color indexed="64"/>
      </bottom>
      <diagonal style="thin">
        <color auto="1"/>
      </diagonal>
    </border>
    <border diagonalUp="1">
      <left style="hair">
        <color auto="1"/>
      </left>
      <right style="medium">
        <color indexed="64"/>
      </right>
      <top style="thin">
        <color auto="1"/>
      </top>
      <bottom/>
      <diagonal style="hair">
        <color auto="1"/>
      </diagonal>
    </border>
    <border>
      <left style="thin">
        <color auto="1"/>
      </left>
      <right style="medium">
        <color indexed="64"/>
      </right>
      <top style="medium">
        <color indexed="64"/>
      </top>
      <bottom/>
      <diagonal/>
    </border>
    <border>
      <left style="thin">
        <color auto="1"/>
      </left>
      <right style="medium">
        <color indexed="64"/>
      </right>
      <top/>
      <bottom/>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diagonal style="thin">
        <color auto="1"/>
      </diagonal>
    </border>
    <border diagonalUp="1">
      <left style="medium">
        <color indexed="64"/>
      </left>
      <right style="thin">
        <color auto="1"/>
      </right>
      <top/>
      <bottom style="thin">
        <color auto="1"/>
      </bottom>
      <diagonal style="thin">
        <color auto="1"/>
      </diagonal>
    </border>
    <border diagonalUp="1">
      <left style="thin">
        <color auto="1"/>
      </left>
      <right style="medium">
        <color indexed="64"/>
      </right>
      <top/>
      <bottom style="thin">
        <color auto="1"/>
      </bottom>
      <diagonal style="thin">
        <color auto="1"/>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medium">
        <color indexed="64"/>
      </left>
      <right style="hair">
        <color auto="1"/>
      </right>
      <top style="hair">
        <color auto="1"/>
      </top>
      <bottom/>
      <diagonal/>
    </border>
    <border>
      <left style="thin">
        <color auto="1"/>
      </left>
      <right style="medium">
        <color indexed="64"/>
      </right>
      <top style="hair">
        <color auto="1"/>
      </top>
      <bottom/>
      <diagonal/>
    </border>
    <border>
      <left style="medium">
        <color indexed="64"/>
      </left>
      <right style="hair">
        <color auto="1"/>
      </right>
      <top/>
      <bottom/>
      <diagonal/>
    </border>
    <border>
      <left style="medium">
        <color indexed="64"/>
      </left>
      <right style="hair">
        <color auto="1"/>
      </right>
      <top/>
      <bottom style="thin">
        <color auto="1"/>
      </bottom>
      <diagonal/>
    </border>
    <border>
      <left style="thin">
        <color auto="1"/>
      </left>
      <right style="medium">
        <color indexed="64"/>
      </right>
      <top/>
      <bottom style="thin">
        <color auto="1"/>
      </bottom>
      <diagonal/>
    </border>
    <border diagonalUp="1">
      <left style="medium">
        <color indexed="64"/>
      </left>
      <right style="hair">
        <color auto="1"/>
      </right>
      <top style="thin">
        <color auto="1"/>
      </top>
      <bottom style="thin">
        <color auto="1"/>
      </bottom>
      <diagonal style="thin">
        <color auto="1"/>
      </diagonal>
    </border>
    <border diagonalUp="1">
      <left style="medium">
        <color indexed="64"/>
      </left>
      <right style="hair">
        <color auto="1"/>
      </right>
      <top style="thin">
        <color auto="1"/>
      </top>
      <bottom/>
      <diagonal style="thin">
        <color auto="1"/>
      </diagonal>
    </border>
    <border diagonalUp="1">
      <left style="medium">
        <color indexed="64"/>
      </left>
      <right style="hair">
        <color indexed="64"/>
      </right>
      <top style="medium">
        <color indexed="64"/>
      </top>
      <bottom style="medium">
        <color indexed="64"/>
      </bottom>
      <diagonal style="thin">
        <color indexed="64"/>
      </diagonal>
    </border>
    <border diagonalUp="1">
      <left style="medium">
        <color indexed="64"/>
      </left>
      <right/>
      <top/>
      <bottom style="thin">
        <color auto="1"/>
      </bottom>
      <diagonal style="thin">
        <color auto="1"/>
      </diagonal>
    </border>
    <border diagonalUp="1">
      <left style="medium">
        <color indexed="64"/>
      </left>
      <right/>
      <top style="thin">
        <color auto="1"/>
      </top>
      <bottom/>
      <diagonal style="thin">
        <color auto="1"/>
      </diagonal>
    </border>
    <border diagonalUp="1">
      <left style="medium">
        <color indexed="64"/>
      </left>
      <right/>
      <top style="thin">
        <color auto="1"/>
      </top>
      <bottom style="thin">
        <color auto="1"/>
      </bottom>
      <diagonal style="thin">
        <color auto="1"/>
      </diagonal>
    </border>
    <border diagonalUp="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style="medium">
        <color indexed="64"/>
      </right>
      <top style="thin">
        <color auto="1"/>
      </top>
      <bottom style="thin">
        <color auto="1"/>
      </bottom>
      <diagonal style="thin">
        <color auto="1"/>
      </diagonal>
    </border>
    <border diagonalUp="1">
      <left style="medium">
        <color indexed="64"/>
      </left>
      <right style="medium">
        <color indexed="64"/>
      </right>
      <top style="thin">
        <color auto="1"/>
      </top>
      <bottom/>
      <diagonal style="thin">
        <color auto="1"/>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bottom style="thin">
        <color auto="1"/>
      </bottom>
      <diagonal style="thin">
        <color auto="1"/>
      </diagonal>
    </border>
    <border>
      <left style="dashed">
        <color auto="1"/>
      </left>
      <right style="medium">
        <color indexed="64"/>
      </right>
      <top style="medium">
        <color indexed="64"/>
      </top>
      <bottom style="medium">
        <color indexed="64"/>
      </bottom>
      <diagonal/>
    </border>
    <border>
      <left/>
      <right style="dotted">
        <color indexed="64"/>
      </right>
      <top/>
      <bottom/>
      <diagonal/>
    </border>
    <border>
      <left/>
      <right style="thin">
        <color auto="1"/>
      </right>
      <top style="medium">
        <color indexed="64"/>
      </top>
      <bottom/>
      <diagonal/>
    </border>
    <border>
      <left style="dashed">
        <color auto="1"/>
      </left>
      <right style="medium">
        <color indexed="64"/>
      </right>
      <top style="medium">
        <color indexed="64"/>
      </top>
      <bottom/>
      <diagonal/>
    </border>
    <border>
      <left/>
      <right style="medium">
        <color indexed="64"/>
      </right>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style="thick">
        <color rgb="FFFF0000"/>
      </left>
      <right style="dotted">
        <color rgb="FFFF0000"/>
      </right>
      <top style="thick">
        <color rgb="FFFF0000"/>
      </top>
      <bottom style="thick">
        <color rgb="FFFF0000"/>
      </bottom>
      <diagonal/>
    </border>
    <border>
      <left style="dotted">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ck">
        <color rgb="FFFF0000"/>
      </left>
      <right style="medium">
        <color theme="1"/>
      </right>
      <top/>
      <bottom/>
      <diagonal/>
    </border>
    <border>
      <left style="thin">
        <color indexed="64"/>
      </left>
      <right/>
      <top style="thick">
        <color indexed="64"/>
      </top>
      <bottom/>
      <diagonal/>
    </border>
    <border>
      <left/>
      <right style="thin">
        <color auto="1"/>
      </right>
      <top style="thick">
        <color indexed="64"/>
      </top>
      <bottom/>
      <diagonal/>
    </border>
    <border>
      <left style="thin">
        <color auto="1"/>
      </left>
      <right/>
      <top style="thick">
        <color indexed="64"/>
      </top>
      <bottom style="thin">
        <color auto="1"/>
      </bottom>
      <diagonal/>
    </border>
    <border>
      <left/>
      <right style="dotted">
        <color indexed="64"/>
      </right>
      <top style="thick">
        <color indexed="64"/>
      </top>
      <bottom style="thin">
        <color indexed="64"/>
      </bottom>
      <diagonal/>
    </border>
    <border>
      <left style="dotted">
        <color auto="1"/>
      </left>
      <right/>
      <top style="thick">
        <color indexed="64"/>
      </top>
      <bottom style="thin">
        <color auto="1"/>
      </bottom>
      <diagonal/>
    </border>
    <border>
      <left/>
      <right style="thin">
        <color indexed="64"/>
      </right>
      <top style="thick">
        <color indexed="64"/>
      </top>
      <bottom style="thin">
        <color auto="1"/>
      </bottom>
      <diagonal/>
    </border>
    <border>
      <left/>
      <right style="dotted">
        <color indexed="64"/>
      </right>
      <top style="thin">
        <color indexed="64"/>
      </top>
      <bottom style="thin">
        <color indexed="64"/>
      </bottom>
      <diagonal/>
    </border>
    <border>
      <left style="dotted">
        <color auto="1"/>
      </left>
      <right/>
      <top style="thin">
        <color auto="1"/>
      </top>
      <bottom style="thin">
        <color indexed="64"/>
      </bottom>
      <diagonal/>
    </border>
    <border>
      <left/>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style="thick">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thick">
        <color indexed="64"/>
      </left>
      <right style="medium">
        <color theme="1"/>
      </right>
      <top/>
      <bottom/>
      <diagonal/>
    </border>
    <border>
      <left style="thick">
        <color theme="1"/>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theme="1"/>
      </right>
      <top/>
      <bottom style="thick">
        <color indexed="64"/>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n">
        <color auto="1"/>
      </bottom>
      <diagonal/>
    </border>
    <border>
      <left/>
      <right style="dotted">
        <color indexed="64"/>
      </right>
      <top style="thick">
        <color rgb="FFFF0000"/>
      </top>
      <bottom style="thin">
        <color indexed="64"/>
      </bottom>
      <diagonal/>
    </border>
    <border>
      <left/>
      <right style="thick">
        <color rgb="FFFF0000"/>
      </right>
      <top style="thick">
        <color rgb="FFFF0000"/>
      </top>
      <bottom/>
      <diagonal/>
    </border>
    <border>
      <left style="thin">
        <color auto="1"/>
      </left>
      <right/>
      <top style="thin">
        <color auto="1"/>
      </top>
      <bottom style="thick">
        <color rgb="FFFF0000"/>
      </bottom>
      <diagonal/>
    </border>
    <border>
      <left/>
      <right style="dotted">
        <color indexed="64"/>
      </right>
      <top style="thin">
        <color indexed="64"/>
      </top>
      <bottom style="thick">
        <color rgb="FFFF0000"/>
      </bottom>
      <diagonal/>
    </border>
    <border>
      <left style="dotted">
        <color auto="1"/>
      </left>
      <right/>
      <top style="thin">
        <color auto="1"/>
      </top>
      <bottom style="thick">
        <color rgb="FFFF0000"/>
      </bottom>
      <diagonal/>
    </border>
    <border>
      <left/>
      <right style="thick">
        <color rgb="FFFF0000"/>
      </right>
      <top style="thin">
        <color auto="1"/>
      </top>
      <bottom style="thick">
        <color rgb="FFFF0000"/>
      </bottom>
      <diagonal/>
    </border>
    <border>
      <left/>
      <right style="thick">
        <color rgb="FFFF0000"/>
      </right>
      <top/>
      <bottom style="thick">
        <color rgb="FFFF0000"/>
      </bottom>
      <diagonal/>
    </border>
    <border>
      <left/>
      <right style="dotted">
        <color rgb="FFFF0000"/>
      </right>
      <top style="thick">
        <color rgb="FFFF0000"/>
      </top>
      <bottom/>
      <diagonal/>
    </border>
    <border>
      <left/>
      <right style="dotted">
        <color rgb="FFFF0000"/>
      </right>
      <top/>
      <bottom/>
      <diagonal/>
    </border>
    <border>
      <left/>
      <right style="dotted">
        <color rgb="FFFF0000"/>
      </right>
      <top/>
      <bottom style="thick">
        <color rgb="FFFF0000"/>
      </bottom>
      <diagonal/>
    </border>
    <border>
      <left/>
      <right style="medium">
        <color indexed="64"/>
      </right>
      <top style="thin">
        <color auto="1"/>
      </top>
      <bottom style="thin">
        <color auto="1"/>
      </bottom>
      <diagonal/>
    </border>
    <border>
      <left/>
      <right style="medium">
        <color indexed="64"/>
      </right>
      <top style="medium">
        <color theme="1"/>
      </top>
      <bottom style="medium">
        <color indexed="64"/>
      </bottom>
      <diagonal/>
    </border>
    <border>
      <left style="thick">
        <color theme="1"/>
      </left>
      <right/>
      <top/>
      <bottom style="thick">
        <color theme="1"/>
      </bottom>
      <diagonal/>
    </border>
    <border>
      <left/>
      <right/>
      <top/>
      <bottom style="thick">
        <color theme="1"/>
      </bottom>
      <diagonal/>
    </border>
    <border>
      <left style="thick">
        <color theme="1"/>
      </left>
      <right/>
      <top/>
      <bottom/>
      <diagonal/>
    </border>
    <border>
      <left style="dotted">
        <color indexed="64"/>
      </left>
      <right/>
      <top/>
      <bottom/>
      <diagonal/>
    </border>
    <border>
      <left/>
      <right style="thick">
        <color theme="1"/>
      </right>
      <top/>
      <bottom/>
      <diagonal/>
    </border>
    <border>
      <left style="dotted">
        <color auto="1"/>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ck">
        <color rgb="FFFF0000"/>
      </top>
      <bottom style="thick">
        <color rgb="FFFF0000"/>
      </bottom>
      <diagonal/>
    </border>
    <border>
      <left/>
      <right style="dotted">
        <color indexed="64"/>
      </right>
      <top style="thick">
        <color rgb="FFFF0000"/>
      </top>
      <bottom style="thick">
        <color rgb="FFFF0000"/>
      </bottom>
      <diagonal/>
    </border>
    <border>
      <left style="dotted">
        <color auto="1"/>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style="thick">
        <color indexed="64"/>
      </left>
      <right style="thick">
        <color indexed="64"/>
      </right>
      <top style="thin">
        <color indexed="64"/>
      </top>
      <bottom/>
      <diagonal/>
    </border>
    <border>
      <left style="thick">
        <color indexed="64"/>
      </left>
      <right/>
      <top style="thin">
        <color indexed="64"/>
      </top>
      <bottom/>
      <diagonal/>
    </border>
    <border>
      <left style="thick">
        <color indexed="64"/>
      </left>
      <right style="dotted">
        <color indexed="64"/>
      </right>
      <top style="thin">
        <color indexed="64"/>
      </top>
      <bottom style="thick">
        <color indexed="64"/>
      </bottom>
      <diagonal/>
    </border>
    <border>
      <left style="dotted">
        <color indexed="64"/>
      </left>
      <right style="thick">
        <color indexed="64"/>
      </right>
      <top style="dotted">
        <color indexed="64"/>
      </top>
      <bottom/>
      <diagonal/>
    </border>
    <border>
      <left style="thick">
        <color indexed="64"/>
      </left>
      <right style="thick">
        <color indexed="64"/>
      </right>
      <top style="dotted">
        <color indexed="64"/>
      </top>
      <bottom/>
      <diagonal/>
    </border>
    <border>
      <left style="thick">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dotted">
        <color indexed="64"/>
      </bottom>
      <diagonal/>
    </border>
    <border>
      <left style="thick">
        <color indexed="64"/>
      </left>
      <right style="thick">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0" fillId="0" borderId="0">
      <alignment vertical="center"/>
    </xf>
    <xf numFmtId="6" fontId="23" fillId="0" borderId="0" applyFont="0" applyFill="0" applyBorder="0" applyAlignment="0" applyProtection="0">
      <alignment vertical="center"/>
    </xf>
  </cellStyleXfs>
  <cellXfs count="941">
    <xf numFmtId="0" fontId="0" fillId="0" borderId="0" xfId="0">
      <alignment vertical="center"/>
    </xf>
    <xf numFmtId="38" fontId="3" fillId="0" borderId="0" xfId="1" applyFont="1">
      <alignment vertical="center"/>
    </xf>
    <xf numFmtId="176" fontId="3" fillId="0" borderId="0" xfId="1" applyNumberFormat="1" applyFont="1" applyAlignment="1">
      <alignment horizontal="center" vertical="center"/>
    </xf>
    <xf numFmtId="38" fontId="5" fillId="0" borderId="0" xfId="1" applyFont="1">
      <alignment vertical="center"/>
    </xf>
    <xf numFmtId="38" fontId="6" fillId="0" borderId="0" xfId="1" applyFont="1" applyFill="1" applyBorder="1" applyAlignment="1">
      <alignment horizontal="left" vertical="center" wrapText="1"/>
    </xf>
    <xf numFmtId="38" fontId="9" fillId="0" borderId="0" xfId="1" applyFont="1" applyFill="1" applyBorder="1" applyAlignment="1">
      <alignment horizontal="left" vertical="center"/>
    </xf>
    <xf numFmtId="38" fontId="3" fillId="0" borderId="0" xfId="1" applyFont="1" applyFill="1">
      <alignment vertical="center"/>
    </xf>
    <xf numFmtId="38" fontId="3" fillId="0" borderId="0" xfId="1" applyFont="1" applyAlignment="1">
      <alignment horizontal="right" vertical="center"/>
    </xf>
    <xf numFmtId="38" fontId="12" fillId="4" borderId="12" xfId="1" applyFont="1" applyFill="1" applyBorder="1">
      <alignment vertical="center"/>
    </xf>
    <xf numFmtId="38" fontId="3" fillId="4" borderId="4" xfId="1" applyFont="1" applyFill="1" applyBorder="1" applyAlignment="1">
      <alignment horizontal="right" vertical="center"/>
    </xf>
    <xf numFmtId="38" fontId="3" fillId="4" borderId="4" xfId="1" applyFont="1" applyFill="1" applyBorder="1">
      <alignment vertical="center"/>
    </xf>
    <xf numFmtId="176" fontId="3" fillId="4" borderId="4" xfId="1" applyNumberFormat="1" applyFont="1" applyFill="1" applyBorder="1" applyAlignment="1">
      <alignment horizontal="center" vertical="center"/>
    </xf>
    <xf numFmtId="38" fontId="5" fillId="4" borderId="13" xfId="1" applyFont="1" applyFill="1" applyBorder="1">
      <alignment vertical="center"/>
    </xf>
    <xf numFmtId="38" fontId="3" fillId="4" borderId="11" xfId="1" applyFont="1" applyFill="1" applyBorder="1">
      <alignment vertical="center"/>
    </xf>
    <xf numFmtId="38" fontId="3" fillId="4" borderId="0" xfId="1" applyFont="1" applyFill="1" applyBorder="1">
      <alignment vertical="center"/>
    </xf>
    <xf numFmtId="176" fontId="3" fillId="4" borderId="0" xfId="1" applyNumberFormat="1" applyFont="1" applyFill="1" applyBorder="1" applyAlignment="1">
      <alignment horizontal="center" vertical="center"/>
    </xf>
    <xf numFmtId="38" fontId="5" fillId="4" borderId="14" xfId="1" applyFont="1" applyFill="1" applyBorder="1">
      <alignment vertical="center"/>
    </xf>
    <xf numFmtId="38" fontId="3" fillId="4" borderId="0" xfId="1" applyFont="1" applyFill="1" applyBorder="1" applyAlignment="1">
      <alignment horizontal="right" vertical="center"/>
    </xf>
    <xf numFmtId="38" fontId="6" fillId="4" borderId="0" xfId="1" applyFont="1" applyFill="1" applyBorder="1">
      <alignment vertical="center"/>
    </xf>
    <xf numFmtId="38" fontId="15" fillId="4" borderId="0" xfId="1" applyFont="1" applyFill="1" applyBorder="1">
      <alignment vertical="center"/>
    </xf>
    <xf numFmtId="38" fontId="3" fillId="4" borderId="20" xfId="1" applyFont="1" applyFill="1" applyBorder="1">
      <alignment vertical="center"/>
    </xf>
    <xf numFmtId="38" fontId="5" fillId="4" borderId="22" xfId="1" applyFont="1" applyFill="1" applyBorder="1">
      <alignment vertical="center"/>
    </xf>
    <xf numFmtId="38" fontId="3" fillId="4" borderId="4" xfId="1" applyFont="1" applyFill="1" applyBorder="1" applyAlignment="1">
      <alignment horizontal="center" vertical="center"/>
    </xf>
    <xf numFmtId="38" fontId="16" fillId="4" borderId="0" xfId="1" applyFont="1" applyFill="1" applyBorder="1">
      <alignment vertical="center"/>
    </xf>
    <xf numFmtId="176" fontId="9" fillId="4" borderId="0" xfId="1" applyNumberFormat="1" applyFont="1" applyFill="1" applyBorder="1" applyAlignment="1">
      <alignment horizontal="left"/>
    </xf>
    <xf numFmtId="178" fontId="3" fillId="0" borderId="33" xfId="1" applyNumberFormat="1" applyFont="1" applyBorder="1" applyAlignment="1">
      <alignment horizontal="center" vertical="center"/>
    </xf>
    <xf numFmtId="178" fontId="3" fillId="0" borderId="33" xfId="1" applyNumberFormat="1" applyFont="1" applyBorder="1" applyAlignment="1">
      <alignment horizontal="center"/>
    </xf>
    <xf numFmtId="38" fontId="10" fillId="4" borderId="14" xfId="1" applyFont="1" applyFill="1" applyBorder="1">
      <alignment vertical="center"/>
    </xf>
    <xf numFmtId="38" fontId="3" fillId="0" borderId="44" xfId="1" applyFont="1" applyBorder="1">
      <alignment vertical="center"/>
    </xf>
    <xf numFmtId="176" fontId="3" fillId="4" borderId="0" xfId="1" applyNumberFormat="1" applyFont="1" applyFill="1" applyBorder="1">
      <alignment vertical="center"/>
    </xf>
    <xf numFmtId="176" fontId="3" fillId="0" borderId="0" xfId="1" applyNumberFormat="1" applyFont="1">
      <alignment vertical="center"/>
    </xf>
    <xf numFmtId="0" fontId="9" fillId="0" borderId="0" xfId="0" applyFont="1">
      <alignment vertical="center"/>
    </xf>
    <xf numFmtId="0" fontId="9" fillId="0" borderId="0" xfId="0" applyFont="1" applyAlignment="1">
      <alignment horizontal="center" vertical="center"/>
    </xf>
    <xf numFmtId="0" fontId="9" fillId="0" borderId="44" xfId="0" applyFont="1" applyBorder="1">
      <alignment vertical="center"/>
    </xf>
    <xf numFmtId="0" fontId="9" fillId="0" borderId="44" xfId="0" applyFont="1" applyBorder="1" applyAlignment="1">
      <alignment vertical="center" wrapText="1"/>
    </xf>
    <xf numFmtId="0" fontId="9" fillId="6" borderId="44" xfId="0" applyFont="1" applyFill="1" applyBorder="1">
      <alignment vertical="center"/>
    </xf>
    <xf numFmtId="0" fontId="21" fillId="6" borderId="44" xfId="3" applyFont="1" applyFill="1" applyBorder="1" applyAlignment="1">
      <alignment vertical="center"/>
    </xf>
    <xf numFmtId="0" fontId="9" fillId="6" borderId="44" xfId="0" applyFont="1" applyFill="1" applyBorder="1" applyAlignment="1">
      <alignment horizontal="center" vertical="center"/>
    </xf>
    <xf numFmtId="0" fontId="9" fillId="7" borderId="44" xfId="0" applyFont="1" applyFill="1" applyBorder="1">
      <alignment vertical="center"/>
    </xf>
    <xf numFmtId="0" fontId="21" fillId="7" borderId="44" xfId="3" applyFont="1" applyFill="1" applyBorder="1" applyAlignment="1">
      <alignment vertical="center"/>
    </xf>
    <xf numFmtId="0" fontId="9" fillId="7" borderId="44" xfId="0" applyFont="1" applyFill="1" applyBorder="1" applyAlignment="1">
      <alignment horizontal="center" vertical="center"/>
    </xf>
    <xf numFmtId="0" fontId="9" fillId="4" borderId="44" xfId="0" applyFont="1" applyFill="1" applyBorder="1">
      <alignment vertical="center"/>
    </xf>
    <xf numFmtId="0" fontId="21" fillId="4" borderId="44" xfId="3" applyFont="1" applyFill="1" applyBorder="1" applyAlignment="1">
      <alignment vertical="center"/>
    </xf>
    <xf numFmtId="0" fontId="9" fillId="4" borderId="44" xfId="0" applyFont="1" applyFill="1" applyBorder="1" applyAlignment="1">
      <alignment horizontal="center" vertical="center"/>
    </xf>
    <xf numFmtId="6" fontId="21" fillId="4" borderId="44" xfId="4" applyFont="1" applyFill="1" applyBorder="1" applyAlignment="1">
      <alignment vertical="center"/>
    </xf>
    <xf numFmtId="38" fontId="3" fillId="0" borderId="44" xfId="1" applyFont="1" applyBorder="1" applyAlignment="1">
      <alignment horizontal="center" vertical="center"/>
    </xf>
    <xf numFmtId="38" fontId="3" fillId="0" borderId="44" xfId="1" applyFont="1" applyBorder="1" applyAlignment="1">
      <alignment horizontal="center" vertical="center" wrapText="1"/>
    </xf>
    <xf numFmtId="38" fontId="3" fillId="0" borderId="63" xfId="1" applyFont="1" applyBorder="1">
      <alignment vertical="center"/>
    </xf>
    <xf numFmtId="38" fontId="3" fillId="0" borderId="64" xfId="1" applyFont="1" applyBorder="1">
      <alignment vertical="center"/>
    </xf>
    <xf numFmtId="38" fontId="3" fillId="0" borderId="65" xfId="1" applyFont="1" applyBorder="1">
      <alignment vertical="center"/>
    </xf>
    <xf numFmtId="38" fontId="3" fillId="0" borderId="66" xfId="1" applyFont="1" applyBorder="1">
      <alignment vertical="center"/>
    </xf>
    <xf numFmtId="38" fontId="3" fillId="0" borderId="45" xfId="1" applyFont="1" applyBorder="1">
      <alignment vertical="center"/>
    </xf>
    <xf numFmtId="38" fontId="3" fillId="0" borderId="46" xfId="1" applyFont="1" applyBorder="1">
      <alignment vertical="center"/>
    </xf>
    <xf numFmtId="38" fontId="3" fillId="0" borderId="68" xfId="1" applyFont="1" applyBorder="1">
      <alignment vertical="center"/>
    </xf>
    <xf numFmtId="38" fontId="3" fillId="0" borderId="69" xfId="1" applyFont="1" applyBorder="1">
      <alignment vertical="center"/>
    </xf>
    <xf numFmtId="38" fontId="3" fillId="0" borderId="70" xfId="1" applyFont="1" applyBorder="1">
      <alignment vertical="center"/>
    </xf>
    <xf numFmtId="38" fontId="3" fillId="0" borderId="71" xfId="1" applyFont="1" applyBorder="1">
      <alignment vertical="center"/>
    </xf>
    <xf numFmtId="38" fontId="3" fillId="0" borderId="44" xfId="1" applyFont="1" applyBorder="1" applyAlignment="1">
      <alignment vertical="center"/>
    </xf>
    <xf numFmtId="0" fontId="3" fillId="0" borderId="44" xfId="0" applyFont="1" applyBorder="1">
      <alignment vertical="center"/>
    </xf>
    <xf numFmtId="0" fontId="3" fillId="0" borderId="0" xfId="0" applyFont="1">
      <alignment vertical="center"/>
    </xf>
    <xf numFmtId="38" fontId="3" fillId="0" borderId="44" xfId="1" applyFont="1" applyFill="1" applyBorder="1">
      <alignment vertical="center"/>
    </xf>
    <xf numFmtId="38" fontId="3" fillId="0" borderId="44" xfId="1" applyFont="1" applyBorder="1" applyAlignment="1">
      <alignment horizontal="left" vertical="center"/>
    </xf>
    <xf numFmtId="181" fontId="3" fillId="0" borderId="44" xfId="2" applyNumberFormat="1" applyFont="1" applyBorder="1">
      <alignment vertical="center"/>
    </xf>
    <xf numFmtId="182" fontId="3" fillId="0" borderId="0" xfId="0" applyNumberFormat="1" applyFont="1">
      <alignment vertical="center"/>
    </xf>
    <xf numFmtId="38" fontId="3" fillId="4" borderId="0" xfId="1" applyFont="1" applyFill="1" applyBorder="1" applyAlignment="1">
      <alignment horizontal="left" vertical="center"/>
    </xf>
    <xf numFmtId="0" fontId="24" fillId="0" borderId="0" xfId="0" applyFont="1">
      <alignment vertical="center"/>
    </xf>
    <xf numFmtId="38" fontId="24" fillId="0" borderId="0" xfId="1" applyFont="1">
      <alignment vertical="center"/>
    </xf>
    <xf numFmtId="0" fontId="25" fillId="0" borderId="0" xfId="0" applyFont="1">
      <alignment vertical="center"/>
    </xf>
    <xf numFmtId="0" fontId="25" fillId="0" borderId="0" xfId="0" applyFont="1" applyAlignment="1">
      <alignment horizontal="center" vertical="center"/>
    </xf>
    <xf numFmtId="38" fontId="3" fillId="3" borderId="35" xfId="1" applyFont="1" applyFill="1" applyBorder="1" applyAlignment="1">
      <alignment horizontal="center" vertical="top" wrapText="1"/>
    </xf>
    <xf numFmtId="38" fontId="17" fillId="3" borderId="35" xfId="1" applyFont="1" applyFill="1" applyBorder="1" applyAlignment="1">
      <alignment horizontal="center" vertical="top" wrapText="1"/>
    </xf>
    <xf numFmtId="183" fontId="3" fillId="0" borderId="0" xfId="0" applyNumberFormat="1" applyFont="1">
      <alignment vertical="center"/>
    </xf>
    <xf numFmtId="0" fontId="3" fillId="0" borderId="0" xfId="0" applyFont="1" applyAlignment="1">
      <alignment horizontal="center" vertical="center"/>
    </xf>
    <xf numFmtId="0" fontId="3" fillId="2" borderId="0" xfId="0" applyFont="1" applyFill="1">
      <alignment vertical="center"/>
    </xf>
    <xf numFmtId="0" fontId="3" fillId="0" borderId="89" xfId="0" applyFont="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0" xfId="0" applyFont="1" applyAlignment="1">
      <alignment vertical="center" wrapText="1"/>
    </xf>
    <xf numFmtId="183" fontId="17" fillId="0" borderId="34" xfId="0" applyNumberFormat="1" applyFont="1" applyBorder="1" applyAlignment="1">
      <alignment vertical="top" wrapText="1"/>
    </xf>
    <xf numFmtId="183" fontId="17" fillId="0" borderId="29" xfId="0" applyNumberFormat="1" applyFont="1" applyBorder="1" applyAlignment="1">
      <alignment vertical="top" wrapText="1"/>
    </xf>
    <xf numFmtId="0" fontId="17" fillId="0" borderId="40" xfId="0" applyFont="1" applyBorder="1" applyAlignment="1">
      <alignment vertical="top" wrapText="1"/>
    </xf>
    <xf numFmtId="0" fontId="17" fillId="0" borderId="42" xfId="0" applyFont="1" applyBorder="1" applyAlignment="1">
      <alignment vertical="top" wrapText="1"/>
    </xf>
    <xf numFmtId="0" fontId="17" fillId="0" borderId="42" xfId="0" applyFont="1" applyBorder="1" applyAlignment="1">
      <alignment horizontal="center" vertical="top" wrapText="1"/>
    </xf>
    <xf numFmtId="0" fontId="17" fillId="0" borderId="88" xfId="0" applyFont="1" applyBorder="1" applyAlignment="1">
      <alignment vertical="top" wrapText="1"/>
    </xf>
    <xf numFmtId="0" fontId="17" fillId="0" borderId="41" xfId="0" applyFont="1" applyBorder="1" applyAlignment="1">
      <alignment vertical="top" wrapText="1"/>
    </xf>
    <xf numFmtId="0" fontId="17" fillId="0" borderId="0" xfId="0" applyFont="1" applyAlignment="1">
      <alignment vertical="center" wrapText="1"/>
    </xf>
    <xf numFmtId="0" fontId="3" fillId="0" borderId="43" xfId="0" applyFont="1" applyBorder="1" applyAlignment="1">
      <alignment vertical="center" wrapText="1"/>
    </xf>
    <xf numFmtId="0" fontId="3" fillId="0" borderId="43" xfId="0" applyFont="1" applyBorder="1" applyAlignment="1">
      <alignment vertical="top" wrapText="1"/>
    </xf>
    <xf numFmtId="183" fontId="17" fillId="0" borderId="59" xfId="0" applyNumberFormat="1" applyFont="1" applyBorder="1" applyAlignment="1">
      <alignment vertical="top" wrapText="1"/>
    </xf>
    <xf numFmtId="183" fontId="17" fillId="0" borderId="58" xfId="0" applyNumberFormat="1" applyFont="1" applyBorder="1" applyAlignment="1">
      <alignment vertical="top" wrapText="1"/>
    </xf>
    <xf numFmtId="0" fontId="3" fillId="0" borderId="59" xfId="0" applyFont="1" applyBorder="1" applyAlignment="1">
      <alignment vertical="top" wrapText="1"/>
    </xf>
    <xf numFmtId="0" fontId="3" fillId="0" borderId="58" xfId="0" applyFont="1" applyBorder="1" applyAlignment="1">
      <alignment vertical="top"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41" xfId="0" applyFont="1" applyBorder="1" applyAlignment="1">
      <alignment horizontal="center" vertical="center" wrapText="1"/>
    </xf>
    <xf numFmtId="0" fontId="3" fillId="0" borderId="90" xfId="0" applyFont="1" applyBorder="1">
      <alignment vertical="center"/>
    </xf>
    <xf numFmtId="0" fontId="3" fillId="0" borderId="0" xfId="0" applyFont="1" applyAlignment="1">
      <alignment vertical="center" shrinkToFit="1"/>
    </xf>
    <xf numFmtId="183" fontId="3" fillId="0" borderId="0" xfId="0" applyNumberFormat="1" applyFont="1" applyAlignment="1">
      <alignment vertical="center" shrinkToFit="1"/>
    </xf>
    <xf numFmtId="38" fontId="3" fillId="0" borderId="0" xfId="0" applyNumberFormat="1" applyFont="1">
      <alignment vertical="center"/>
    </xf>
    <xf numFmtId="0" fontId="3" fillId="0" borderId="0" xfId="0" applyFont="1" applyAlignment="1">
      <alignment horizontal="right" vertical="center"/>
    </xf>
    <xf numFmtId="0" fontId="17" fillId="2" borderId="0" xfId="0" applyFont="1" applyFill="1">
      <alignment vertical="center"/>
    </xf>
    <xf numFmtId="38" fontId="3" fillId="0" borderId="92" xfId="1" applyFont="1" applyBorder="1" applyAlignment="1">
      <alignment horizontal="right" vertical="center"/>
    </xf>
    <xf numFmtId="38" fontId="3" fillId="0" borderId="93" xfId="1" applyFont="1" applyBorder="1">
      <alignment vertical="center"/>
    </xf>
    <xf numFmtId="176" fontId="3" fillId="0" borderId="93" xfId="1" applyNumberFormat="1" applyFont="1" applyBorder="1" applyAlignment="1">
      <alignment horizontal="center" vertical="center"/>
    </xf>
    <xf numFmtId="38" fontId="3" fillId="0" borderId="94" xfId="1" applyFont="1" applyBorder="1" applyAlignment="1">
      <alignment horizontal="right" vertical="center"/>
    </xf>
    <xf numFmtId="38" fontId="3" fillId="0" borderId="33" xfId="1" applyFont="1" applyBorder="1" applyAlignment="1">
      <alignment horizontal="center"/>
    </xf>
    <xf numFmtId="0" fontId="13" fillId="0" borderId="0" xfId="0" applyFont="1">
      <alignment vertical="center"/>
    </xf>
    <xf numFmtId="0" fontId="9" fillId="0" borderId="44" xfId="0" applyFont="1" applyBorder="1" applyAlignment="1">
      <alignment horizontal="center" vertical="center"/>
    </xf>
    <xf numFmtId="38" fontId="3" fillId="3" borderId="115" xfId="1" applyFont="1" applyFill="1" applyBorder="1" applyAlignment="1">
      <alignment vertical="top" wrapText="1"/>
    </xf>
    <xf numFmtId="38" fontId="18" fillId="4" borderId="0" xfId="1" applyFont="1" applyFill="1" applyBorder="1" applyAlignment="1">
      <alignment horizontal="center" vertical="center" wrapText="1"/>
    </xf>
    <xf numFmtId="38" fontId="3" fillId="4" borderId="0" xfId="1" applyFont="1" applyFill="1" applyBorder="1" applyAlignment="1">
      <alignment vertical="center" wrapText="1"/>
    </xf>
    <xf numFmtId="38" fontId="3" fillId="4" borderId="0" xfId="1" applyFont="1" applyFill="1" applyBorder="1" applyAlignment="1">
      <alignment vertical="center"/>
    </xf>
    <xf numFmtId="38" fontId="13" fillId="0" borderId="37" xfId="1" applyFont="1" applyBorder="1" applyAlignment="1">
      <alignment vertical="top" wrapText="1"/>
    </xf>
    <xf numFmtId="38" fontId="13" fillId="0" borderId="38" xfId="1" applyFont="1" applyBorder="1" applyAlignment="1">
      <alignment vertical="top" wrapText="1"/>
    </xf>
    <xf numFmtId="38" fontId="13" fillId="0" borderId="120" xfId="1" applyFont="1" applyBorder="1" applyAlignment="1">
      <alignment vertical="top" wrapText="1"/>
    </xf>
    <xf numFmtId="38" fontId="13" fillId="0" borderId="136" xfId="1" applyFont="1" applyBorder="1" applyAlignment="1">
      <alignment horizontal="center" vertical="top" wrapText="1"/>
    </xf>
    <xf numFmtId="38" fontId="13" fillId="0" borderId="39" xfId="1" applyFont="1" applyBorder="1" applyAlignment="1">
      <alignment horizontal="center" vertical="top" wrapText="1"/>
    </xf>
    <xf numFmtId="38" fontId="13" fillId="0" borderId="38" xfId="1" applyFont="1" applyBorder="1" applyAlignment="1">
      <alignment horizontal="center" vertical="top" wrapText="1"/>
    </xf>
    <xf numFmtId="38" fontId="13" fillId="0" borderId="137" xfId="1" applyFont="1" applyBorder="1" applyAlignment="1">
      <alignment horizontal="center" vertical="top" wrapText="1"/>
    </xf>
    <xf numFmtId="38" fontId="37" fillId="0" borderId="30" xfId="1" applyFont="1" applyBorder="1" applyAlignment="1">
      <alignment vertical="top" wrapText="1"/>
    </xf>
    <xf numFmtId="38" fontId="38" fillId="0" borderId="31" xfId="1" applyFont="1" applyBorder="1" applyAlignment="1">
      <alignment vertical="top" wrapText="1"/>
    </xf>
    <xf numFmtId="38" fontId="13" fillId="0" borderId="30" xfId="1" applyFont="1" applyBorder="1" applyAlignment="1">
      <alignment horizontal="center" vertical="top"/>
    </xf>
    <xf numFmtId="38" fontId="13" fillId="0" borderId="121" xfId="1" applyFont="1" applyBorder="1" applyAlignment="1">
      <alignment vertical="top"/>
    </xf>
    <xf numFmtId="38" fontId="13" fillId="0" borderId="138" xfId="1" applyFont="1" applyBorder="1" applyAlignment="1">
      <alignment vertical="top" wrapText="1"/>
    </xf>
    <xf numFmtId="38" fontId="13" fillId="0" borderId="32" xfId="1" applyFont="1" applyBorder="1" applyAlignment="1">
      <alignment vertical="top" wrapText="1"/>
    </xf>
    <xf numFmtId="38" fontId="13" fillId="0" borderId="31" xfId="1" applyFont="1" applyBorder="1" applyAlignment="1">
      <alignment horizontal="center" vertical="top"/>
    </xf>
    <xf numFmtId="38" fontId="13" fillId="0" borderId="129" xfId="1" applyFont="1" applyBorder="1" applyAlignment="1">
      <alignment vertical="top" wrapText="1"/>
    </xf>
    <xf numFmtId="38" fontId="5" fillId="0" borderId="139" xfId="1" applyFont="1" applyBorder="1" applyAlignment="1">
      <alignment horizontal="center" vertical="center" wrapText="1"/>
    </xf>
    <xf numFmtId="38" fontId="5" fillId="0" borderId="42" xfId="1" applyFont="1" applyBorder="1" applyAlignment="1">
      <alignment horizontal="center" vertical="center" wrapText="1"/>
    </xf>
    <xf numFmtId="38" fontId="5" fillId="0" borderId="41" xfId="1" applyFont="1" applyBorder="1" applyAlignment="1">
      <alignment horizontal="center" vertical="center" wrapText="1"/>
    </xf>
    <xf numFmtId="38" fontId="5" fillId="0" borderId="140" xfId="1" applyFont="1" applyBorder="1" applyAlignment="1">
      <alignment horizontal="center" vertical="center" wrapText="1"/>
    </xf>
    <xf numFmtId="177" fontId="5" fillId="0" borderId="141" xfId="1" applyNumberFormat="1" applyFont="1" applyBorder="1">
      <alignment vertical="center"/>
    </xf>
    <xf numFmtId="177" fontId="5" fillId="0" borderId="98" xfId="1" applyNumberFormat="1" applyFont="1" applyBorder="1">
      <alignment vertical="center"/>
    </xf>
    <xf numFmtId="177" fontId="5" fillId="0" borderId="99" xfId="1" applyNumberFormat="1" applyFont="1" applyBorder="1">
      <alignment vertical="center"/>
    </xf>
    <xf numFmtId="177" fontId="5" fillId="0" borderId="130" xfId="1" applyNumberFormat="1" applyFont="1" applyBorder="1">
      <alignment vertical="center"/>
    </xf>
    <xf numFmtId="177" fontId="5" fillId="0" borderId="142" xfId="1" applyNumberFormat="1" applyFont="1" applyBorder="1">
      <alignment vertical="center"/>
    </xf>
    <xf numFmtId="177" fontId="5" fillId="0" borderId="101" xfId="1" applyNumberFormat="1" applyFont="1" applyBorder="1">
      <alignment vertical="center"/>
    </xf>
    <xf numFmtId="177" fontId="5" fillId="0" borderId="102" xfId="1" applyNumberFormat="1" applyFont="1" applyBorder="1">
      <alignment vertical="center"/>
    </xf>
    <xf numFmtId="177" fontId="5" fillId="0" borderId="131" xfId="1" applyNumberFormat="1" applyFont="1" applyBorder="1">
      <alignment vertical="center"/>
    </xf>
    <xf numFmtId="177" fontId="5" fillId="0" borderId="145" xfId="1" applyNumberFormat="1" applyFont="1" applyBorder="1">
      <alignment vertical="center"/>
    </xf>
    <xf numFmtId="38" fontId="26" fillId="3" borderId="34" xfId="1" applyFont="1" applyFill="1" applyBorder="1" applyAlignment="1">
      <alignment horizontal="left" vertical="top" wrapText="1"/>
    </xf>
    <xf numFmtId="38" fontId="5" fillId="0" borderId="94" xfId="1" applyFont="1" applyBorder="1" applyAlignment="1">
      <alignment horizontal="right" vertical="center"/>
    </xf>
    <xf numFmtId="38" fontId="5" fillId="0" borderId="95" xfId="1" applyFont="1" applyBorder="1" applyAlignment="1">
      <alignment horizontal="right" vertical="center"/>
    </xf>
    <xf numFmtId="178" fontId="5" fillId="0" borderId="44" xfId="1" applyNumberFormat="1" applyFont="1" applyBorder="1">
      <alignment vertical="center"/>
    </xf>
    <xf numFmtId="38" fontId="5" fillId="0" borderId="96" xfId="1" applyFont="1" applyBorder="1" applyAlignment="1">
      <alignment horizontal="right" vertical="center"/>
    </xf>
    <xf numFmtId="178" fontId="5" fillId="0" borderId="97" xfId="1" applyNumberFormat="1" applyFont="1" applyBorder="1">
      <alignment vertical="center"/>
    </xf>
    <xf numFmtId="38" fontId="5" fillId="0" borderId="100" xfId="1" applyFont="1" applyBorder="1">
      <alignment vertical="center"/>
    </xf>
    <xf numFmtId="180" fontId="6" fillId="0" borderId="52" xfId="1" applyNumberFormat="1" applyFont="1" applyBorder="1" applyAlignment="1">
      <alignment horizontal="right" vertical="center"/>
    </xf>
    <xf numFmtId="183" fontId="39" fillId="2" borderId="23" xfId="1" applyNumberFormat="1" applyFont="1" applyFill="1" applyBorder="1" applyAlignment="1">
      <alignment horizontal="center" vertical="center" wrapText="1"/>
    </xf>
    <xf numFmtId="177" fontId="7" fillId="0" borderId="103" xfId="1" applyNumberFormat="1" applyFont="1" applyBorder="1" applyAlignment="1">
      <alignment vertical="center" shrinkToFit="1"/>
    </xf>
    <xf numFmtId="179" fontId="7" fillId="0" borderId="53" xfId="1" applyNumberFormat="1" applyFont="1" applyBorder="1" applyAlignment="1">
      <alignment vertical="center" shrinkToFit="1"/>
    </xf>
    <xf numFmtId="179" fontId="7" fillId="0" borderId="54" xfId="1" applyNumberFormat="1" applyFont="1" applyBorder="1" applyAlignment="1">
      <alignment vertical="center" shrinkToFit="1"/>
    </xf>
    <xf numFmtId="179" fontId="7" fillId="0" borderId="124" xfId="1" applyNumberFormat="1" applyFont="1" applyBorder="1" applyAlignment="1">
      <alignment vertical="center" shrinkToFit="1"/>
    </xf>
    <xf numFmtId="38" fontId="5" fillId="0" borderId="143" xfId="1" applyFont="1" applyBorder="1" applyAlignment="1">
      <alignment vertical="center" shrinkToFit="1"/>
    </xf>
    <xf numFmtId="38" fontId="5" fillId="0" borderId="109" xfId="1" applyFont="1" applyBorder="1" applyAlignment="1">
      <alignment vertical="center" shrinkToFit="1"/>
    </xf>
    <xf numFmtId="38" fontId="5" fillId="0" borderId="106" xfId="1" applyFont="1" applyBorder="1" applyAlignment="1">
      <alignment vertical="center" shrinkToFit="1"/>
    </xf>
    <xf numFmtId="38" fontId="5" fillId="0" borderId="104" xfId="1" applyFont="1" applyBorder="1" applyAlignment="1">
      <alignment vertical="center" shrinkToFit="1"/>
    </xf>
    <xf numFmtId="179" fontId="7" fillId="0" borderId="40" xfId="1" applyNumberFormat="1" applyFont="1" applyBorder="1" applyAlignment="1">
      <alignment vertical="center" shrinkToFit="1"/>
    </xf>
    <xf numFmtId="179" fontId="7" fillId="0" borderId="41" xfId="1" applyNumberFormat="1" applyFont="1" applyBorder="1" applyAlignment="1">
      <alignment vertical="center" shrinkToFit="1"/>
    </xf>
    <xf numFmtId="38" fontId="7" fillId="0" borderId="125" xfId="1" applyFont="1" applyBorder="1" applyAlignment="1">
      <alignment vertical="center" shrinkToFit="1"/>
    </xf>
    <xf numFmtId="177" fontId="5" fillId="0" borderId="144" xfId="1" applyNumberFormat="1" applyFont="1" applyBorder="1" applyAlignment="1">
      <alignment vertical="center" shrinkToFit="1"/>
    </xf>
    <xf numFmtId="177" fontId="5" fillId="0" borderId="110" xfId="1" applyNumberFormat="1" applyFont="1" applyBorder="1" applyAlignment="1">
      <alignment vertical="center" shrinkToFit="1"/>
    </xf>
    <xf numFmtId="177" fontId="5" fillId="0" borderId="107" xfId="1" applyNumberFormat="1" applyFont="1" applyBorder="1" applyAlignment="1">
      <alignment vertical="center" shrinkToFit="1"/>
    </xf>
    <xf numFmtId="177" fontId="5" fillId="0" borderId="133" xfId="1" applyNumberFormat="1" applyFont="1" applyBorder="1" applyAlignment="1">
      <alignment vertical="center" shrinkToFit="1"/>
    </xf>
    <xf numFmtId="38" fontId="7" fillId="0" borderId="126" xfId="1" applyFont="1" applyBorder="1" applyAlignment="1">
      <alignment vertical="center" shrinkToFit="1"/>
    </xf>
    <xf numFmtId="179" fontId="7" fillId="0" borderId="89" xfId="1" applyNumberFormat="1" applyFont="1" applyBorder="1" applyAlignment="1">
      <alignment vertical="center" shrinkToFit="1"/>
    </xf>
    <xf numFmtId="38" fontId="7" fillId="0" borderId="127" xfId="1" applyFont="1" applyBorder="1" applyAlignment="1">
      <alignment vertical="center" shrinkToFit="1"/>
    </xf>
    <xf numFmtId="177" fontId="5" fillId="0" borderId="145" xfId="1" applyNumberFormat="1" applyFont="1" applyBorder="1" applyAlignment="1">
      <alignment vertical="center" shrinkToFit="1"/>
    </xf>
    <xf numFmtId="177" fontId="5" fillId="0" borderId="101" xfId="1" applyNumberFormat="1" applyFont="1" applyBorder="1" applyAlignment="1">
      <alignment vertical="center" shrinkToFit="1"/>
    </xf>
    <xf numFmtId="177" fontId="5" fillId="0" borderId="108" xfId="1" applyNumberFormat="1" applyFont="1" applyBorder="1" applyAlignment="1">
      <alignment vertical="center" shrinkToFit="1"/>
    </xf>
    <xf numFmtId="177" fontId="5" fillId="0" borderId="131" xfId="1" applyNumberFormat="1" applyFont="1" applyBorder="1" applyAlignment="1">
      <alignment vertical="center" shrinkToFit="1"/>
    </xf>
    <xf numFmtId="177" fontId="7" fillId="0" borderId="23" xfId="1" applyNumberFormat="1" applyFont="1" applyBorder="1" applyAlignment="1">
      <alignment vertical="center" shrinkToFit="1"/>
    </xf>
    <xf numFmtId="177" fontId="7" fillId="0" borderId="55" xfId="1" applyNumberFormat="1" applyFont="1" applyBorder="1" applyAlignment="1">
      <alignment vertical="center" shrinkToFit="1"/>
    </xf>
    <xf numFmtId="177" fontId="7" fillId="0" borderId="105" xfId="1" applyNumberFormat="1" applyFont="1" applyBorder="1" applyAlignment="1">
      <alignment vertical="center" shrinkToFit="1"/>
    </xf>
    <xf numFmtId="177" fontId="7" fillId="0" borderId="56" xfId="1" applyNumberFormat="1" applyFont="1" applyBorder="1" applyAlignment="1">
      <alignment vertical="center" shrinkToFit="1"/>
    </xf>
    <xf numFmtId="179" fontId="13" fillId="0" borderId="47" xfId="1" applyNumberFormat="1" applyFont="1" applyBorder="1" applyAlignment="1">
      <alignment vertical="center" shrinkToFit="1"/>
    </xf>
    <xf numFmtId="179" fontId="13" fillId="0" borderId="48" xfId="1" applyNumberFormat="1" applyFont="1" applyBorder="1" applyAlignment="1">
      <alignment vertical="center" shrinkToFit="1"/>
    </xf>
    <xf numFmtId="179" fontId="13" fillId="0" borderId="89" xfId="1" applyNumberFormat="1" applyFont="1" applyBorder="1" applyAlignment="1">
      <alignment vertical="center" shrinkToFit="1"/>
    </xf>
    <xf numFmtId="179" fontId="13" fillId="0" borderId="62" xfId="1" applyNumberFormat="1" applyFont="1" applyBorder="1" applyAlignment="1">
      <alignment vertical="center" shrinkToFit="1"/>
    </xf>
    <xf numFmtId="38" fontId="13" fillId="0" borderId="33" xfId="1" applyFont="1" applyBorder="1" applyAlignment="1">
      <alignment horizontal="center" vertical="center"/>
    </xf>
    <xf numFmtId="178" fontId="13" fillId="0" borderId="33" xfId="1" applyNumberFormat="1" applyFont="1" applyBorder="1" applyAlignment="1">
      <alignment horizontal="center" vertical="center"/>
    </xf>
    <xf numFmtId="38" fontId="27" fillId="8" borderId="44" xfId="1" applyFont="1" applyFill="1" applyBorder="1" applyAlignment="1">
      <alignment horizontal="center" vertical="center"/>
    </xf>
    <xf numFmtId="38" fontId="7" fillId="0" borderId="44" xfId="1" applyFont="1" applyBorder="1" applyAlignment="1">
      <alignment horizontal="center" vertical="center"/>
    </xf>
    <xf numFmtId="38" fontId="27" fillId="9" borderId="44" xfId="1" applyFont="1" applyFill="1" applyBorder="1" applyAlignment="1">
      <alignment horizontal="center" vertical="center"/>
    </xf>
    <xf numFmtId="38" fontId="7" fillId="0" borderId="97" xfId="1" applyFont="1" applyBorder="1" applyAlignment="1">
      <alignment horizontal="center" vertical="center"/>
    </xf>
    <xf numFmtId="38" fontId="27" fillId="8" borderId="44" xfId="1" applyFont="1" applyFill="1" applyBorder="1" applyAlignment="1">
      <alignment horizontal="center" vertical="center" shrinkToFit="1"/>
    </xf>
    <xf numFmtId="38" fontId="26" fillId="0" borderId="16" xfId="1" applyFont="1" applyBorder="1" applyAlignment="1">
      <alignment horizontal="center" vertical="top" wrapText="1"/>
    </xf>
    <xf numFmtId="38" fontId="5" fillId="0" borderId="112" xfId="1" applyFont="1" applyBorder="1" applyAlignment="1">
      <alignment horizontal="center" vertical="center" wrapText="1"/>
    </xf>
    <xf numFmtId="177" fontId="5" fillId="0" borderId="146" xfId="1" applyNumberFormat="1" applyFont="1" applyBorder="1">
      <alignment vertical="center"/>
    </xf>
    <xf numFmtId="38" fontId="5" fillId="0" borderId="147" xfId="1" applyFont="1" applyBorder="1" applyAlignment="1">
      <alignment vertical="center" shrinkToFit="1"/>
    </xf>
    <xf numFmtId="38" fontId="10" fillId="0" borderId="149" xfId="1" applyFont="1" applyBorder="1" applyAlignment="1">
      <alignment vertical="top" wrapText="1"/>
    </xf>
    <xf numFmtId="38" fontId="5" fillId="0" borderId="149" xfId="1" applyFont="1" applyBorder="1" applyAlignment="1">
      <alignment horizontal="center" vertical="center" wrapText="1"/>
    </xf>
    <xf numFmtId="177" fontId="5" fillId="0" borderId="150" xfId="1" applyNumberFormat="1" applyFont="1" applyBorder="1">
      <alignment vertical="center"/>
    </xf>
    <xf numFmtId="177" fontId="5" fillId="0" borderId="151" xfId="1" applyNumberFormat="1" applyFont="1" applyBorder="1">
      <alignment vertical="center"/>
    </xf>
    <xf numFmtId="38" fontId="5" fillId="0" borderId="152" xfId="1" applyFont="1" applyBorder="1" applyAlignment="1">
      <alignment vertical="center" shrinkToFit="1"/>
    </xf>
    <xf numFmtId="177" fontId="5" fillId="0" borderId="153" xfId="1" applyNumberFormat="1" applyFont="1" applyBorder="1" applyAlignment="1">
      <alignment vertical="center" shrinkToFit="1"/>
    </xf>
    <xf numFmtId="177" fontId="5" fillId="0" borderId="151" xfId="1" applyNumberFormat="1" applyFont="1" applyBorder="1" applyAlignment="1">
      <alignment vertical="center" shrinkToFit="1"/>
    </xf>
    <xf numFmtId="177" fontId="7" fillId="0" borderId="87" xfId="1" applyNumberFormat="1" applyFont="1" applyBorder="1" applyAlignment="1">
      <alignment vertical="center" shrinkToFit="1"/>
    </xf>
    <xf numFmtId="38" fontId="41" fillId="4" borderId="0" xfId="1" applyFont="1" applyFill="1" applyBorder="1" applyAlignment="1">
      <alignment horizontal="left" vertical="center"/>
    </xf>
    <xf numFmtId="38" fontId="34" fillId="4" borderId="0" xfId="1" applyFont="1" applyFill="1" applyBorder="1">
      <alignment vertical="center"/>
    </xf>
    <xf numFmtId="176" fontId="6" fillId="4" borderId="0" xfId="1" applyNumberFormat="1" applyFont="1" applyFill="1" applyBorder="1" applyAlignment="1">
      <alignment horizontal="left"/>
    </xf>
    <xf numFmtId="38" fontId="7" fillId="3" borderId="27" xfId="1" applyFont="1" applyFill="1" applyBorder="1" applyAlignment="1">
      <alignment horizontal="center" vertical="center"/>
    </xf>
    <xf numFmtId="38" fontId="7" fillId="3" borderId="114" xfId="1" applyFont="1" applyFill="1" applyBorder="1" applyAlignment="1">
      <alignment horizontal="center" vertical="center"/>
    </xf>
    <xf numFmtId="38" fontId="7" fillId="0" borderId="116" xfId="1" applyFont="1" applyBorder="1" applyAlignment="1">
      <alignment horizontal="center" vertical="center"/>
    </xf>
    <xf numFmtId="38" fontId="7" fillId="0" borderId="117" xfId="1" applyFont="1" applyBorder="1" applyAlignment="1">
      <alignment horizontal="center" vertical="center"/>
    </xf>
    <xf numFmtId="38" fontId="7" fillId="0" borderId="118" xfId="1" applyFont="1" applyBorder="1" applyAlignment="1">
      <alignment horizontal="center" vertical="center"/>
    </xf>
    <xf numFmtId="38" fontId="7" fillId="0" borderId="134" xfId="1" applyFont="1" applyBorder="1" applyAlignment="1">
      <alignment horizontal="center" vertical="center"/>
    </xf>
    <xf numFmtId="38" fontId="7" fillId="0" borderId="135" xfId="1" applyFont="1" applyBorder="1" applyAlignment="1">
      <alignment horizontal="center" vertical="center"/>
    </xf>
    <xf numFmtId="38" fontId="7" fillId="0" borderId="128" xfId="1" applyFont="1" applyBorder="1" applyAlignment="1">
      <alignment horizontal="center" vertical="center"/>
    </xf>
    <xf numFmtId="38" fontId="7" fillId="0" borderId="15" xfId="1" applyFont="1" applyBorder="1" applyAlignment="1">
      <alignment horizontal="center" vertical="center"/>
    </xf>
    <xf numFmtId="38" fontId="34" fillId="0" borderId="119" xfId="1" applyFont="1" applyBorder="1" applyAlignment="1">
      <alignment horizontal="center" vertical="top" wrapText="1"/>
    </xf>
    <xf numFmtId="0" fontId="11" fillId="0" borderId="57" xfId="0" applyFont="1" applyBorder="1" applyAlignment="1">
      <alignment horizontal="center" vertical="center"/>
    </xf>
    <xf numFmtId="38" fontId="14" fillId="4" borderId="16" xfId="1" applyFont="1" applyFill="1" applyBorder="1" applyAlignment="1">
      <alignment vertical="center"/>
    </xf>
    <xf numFmtId="38" fontId="43" fillId="4" borderId="0" xfId="1" applyFont="1" applyFill="1" applyBorder="1" applyAlignment="1">
      <alignment vertical="center" shrinkToFit="1"/>
    </xf>
    <xf numFmtId="177" fontId="11" fillId="0" borderId="141" xfId="1" applyNumberFormat="1" applyFont="1" applyBorder="1">
      <alignment vertical="center"/>
    </xf>
    <xf numFmtId="38" fontId="11" fillId="4" borderId="0" xfId="1" applyFont="1" applyFill="1" applyBorder="1" applyAlignment="1">
      <alignment horizontal="left" vertical="center"/>
    </xf>
    <xf numFmtId="38" fontId="11" fillId="4" borderId="0" xfId="1" applyFont="1" applyFill="1" applyBorder="1">
      <alignment vertical="center"/>
    </xf>
    <xf numFmtId="38" fontId="7" fillId="0" borderId="132" xfId="1" applyFont="1" applyBorder="1" applyAlignment="1">
      <alignment vertical="center" shrinkToFit="1"/>
    </xf>
    <xf numFmtId="179" fontId="7" fillId="0" borderId="47" xfId="1" applyNumberFormat="1" applyFont="1" applyBorder="1" applyAlignment="1">
      <alignment vertical="center" shrinkToFit="1"/>
    </xf>
    <xf numFmtId="179" fontId="7" fillId="0" borderId="48" xfId="1" applyNumberFormat="1" applyFont="1" applyBorder="1" applyAlignment="1">
      <alignment vertical="center" shrinkToFit="1"/>
    </xf>
    <xf numFmtId="38" fontId="14" fillId="4" borderId="0" xfId="1" applyFont="1" applyFill="1" applyBorder="1">
      <alignment vertical="center"/>
    </xf>
    <xf numFmtId="38" fontId="4" fillId="4" borderId="0" xfId="1" applyFont="1" applyFill="1" applyBorder="1">
      <alignment vertical="center"/>
    </xf>
    <xf numFmtId="38" fontId="6" fillId="3" borderId="60" xfId="1" applyFont="1" applyFill="1" applyBorder="1" applyAlignment="1" applyProtection="1">
      <alignment horizontal="center" vertical="center"/>
      <protection locked="0"/>
    </xf>
    <xf numFmtId="38" fontId="6" fillId="3" borderId="86" xfId="1" applyFont="1" applyFill="1" applyBorder="1" applyAlignment="1" applyProtection="1">
      <alignment horizontal="center" vertical="center"/>
      <protection locked="0"/>
    </xf>
    <xf numFmtId="38" fontId="6" fillId="3" borderId="73" xfId="1" applyFont="1" applyFill="1" applyBorder="1" applyAlignment="1" applyProtection="1">
      <alignment horizontal="center" vertical="center"/>
      <protection locked="0"/>
    </xf>
    <xf numFmtId="38" fontId="6" fillId="3" borderId="44" xfId="1" applyFont="1" applyFill="1" applyBorder="1" applyAlignment="1" applyProtection="1">
      <alignment horizontal="center" vertical="center"/>
      <protection locked="0"/>
    </xf>
    <xf numFmtId="38" fontId="13" fillId="3" borderId="45" xfId="1" applyFont="1" applyFill="1" applyBorder="1" applyAlignment="1" applyProtection="1">
      <alignment vertical="center" shrinkToFit="1"/>
      <protection locked="0"/>
    </xf>
    <xf numFmtId="38" fontId="6" fillId="3" borderId="72" xfId="1" applyFont="1" applyFill="1" applyBorder="1" applyAlignment="1" applyProtection="1">
      <alignment horizontal="center" vertical="center"/>
      <protection locked="0"/>
    </xf>
    <xf numFmtId="38" fontId="3" fillId="2" borderId="0" xfId="1" applyFont="1" applyFill="1" applyBorder="1" applyAlignment="1">
      <alignment horizontal="right" vertical="center"/>
    </xf>
    <xf numFmtId="38" fontId="40" fillId="2" borderId="0" xfId="1" applyFont="1" applyFill="1" applyBorder="1" applyAlignment="1">
      <alignment horizontal="left" vertical="center"/>
    </xf>
    <xf numFmtId="38" fontId="34" fillId="2" borderId="0" xfId="1" applyFont="1" applyFill="1" applyBorder="1" applyAlignment="1">
      <alignment horizontal="left" vertical="center"/>
    </xf>
    <xf numFmtId="38" fontId="3" fillId="2" borderId="0" xfId="1" applyFont="1" applyFill="1" applyBorder="1" applyAlignment="1">
      <alignment horizontal="left" vertical="center"/>
    </xf>
    <xf numFmtId="38" fontId="3" fillId="4" borderId="0" xfId="1" applyFont="1" applyFill="1">
      <alignment vertical="center"/>
    </xf>
    <xf numFmtId="38" fontId="6" fillId="2" borderId="0" xfId="1" applyFont="1" applyFill="1" applyBorder="1" applyAlignment="1">
      <alignment horizontal="left"/>
    </xf>
    <xf numFmtId="38" fontId="34" fillId="4" borderId="0" xfId="1" applyFont="1" applyFill="1" applyBorder="1" applyAlignment="1">
      <alignment vertical="center" shrinkToFit="1"/>
    </xf>
    <xf numFmtId="38" fontId="34" fillId="4" borderId="0" xfId="1" applyFont="1" applyFill="1" applyBorder="1" applyAlignment="1"/>
    <xf numFmtId="38" fontId="14" fillId="0" borderId="190" xfId="1" applyFont="1" applyBorder="1" applyAlignment="1">
      <alignment horizontal="right" vertical="center"/>
    </xf>
    <xf numFmtId="38" fontId="3" fillId="2" borderId="21" xfId="1" applyFont="1" applyFill="1" applyBorder="1" applyAlignment="1">
      <alignment horizontal="right" vertical="center"/>
    </xf>
    <xf numFmtId="38" fontId="3" fillId="2" borderId="21" xfId="1" applyFont="1" applyFill="1" applyBorder="1">
      <alignment vertical="center"/>
    </xf>
    <xf numFmtId="176" fontId="3" fillId="2" borderId="21" xfId="1" applyNumberFormat="1" applyFont="1" applyFill="1" applyBorder="1" applyAlignment="1">
      <alignment horizontal="center" vertical="center"/>
    </xf>
    <xf numFmtId="176" fontId="3" fillId="2" borderId="21" xfId="1" applyNumberFormat="1" applyFont="1" applyFill="1" applyBorder="1">
      <alignment vertical="center"/>
    </xf>
    <xf numFmtId="177" fontId="34" fillId="5" borderId="164" xfId="1" applyNumberFormat="1" applyFont="1" applyFill="1" applyBorder="1" applyAlignment="1">
      <alignment vertical="center"/>
    </xf>
    <xf numFmtId="38" fontId="34" fillId="3" borderId="19" xfId="1" applyFont="1" applyFill="1" applyBorder="1" applyAlignment="1" applyProtection="1">
      <alignment horizontal="center" vertical="center" wrapText="1"/>
      <protection locked="0"/>
    </xf>
    <xf numFmtId="183" fontId="4" fillId="0" borderId="2" xfId="1" applyNumberFormat="1" applyFont="1" applyFill="1" applyBorder="1" applyAlignment="1" applyProtection="1">
      <alignment horizontal="center" vertical="center"/>
      <protection locked="0"/>
    </xf>
    <xf numFmtId="179" fontId="47" fillId="0" borderId="122" xfId="1" applyNumberFormat="1" applyFont="1" applyBorder="1" applyAlignment="1">
      <alignment vertical="center" shrinkToFit="1"/>
    </xf>
    <xf numFmtId="179" fontId="47" fillId="0" borderId="123" xfId="1" applyNumberFormat="1" applyFont="1" applyBorder="1" applyAlignment="1">
      <alignment vertical="center" shrinkToFit="1"/>
    </xf>
    <xf numFmtId="38" fontId="42" fillId="3" borderId="207" xfId="1" applyFont="1" applyFill="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pplyAlignment="1">
      <alignment horizontal="center" vertical="center" wrapText="1"/>
    </xf>
    <xf numFmtId="38" fontId="3" fillId="0" borderId="33" xfId="1" applyFont="1" applyBorder="1" applyAlignment="1">
      <alignment horizontal="center" vertical="center"/>
    </xf>
    <xf numFmtId="38" fontId="12" fillId="4" borderId="18" xfId="1" applyFont="1" applyFill="1" applyBorder="1" applyAlignment="1">
      <alignment vertical="top" wrapText="1"/>
    </xf>
    <xf numFmtId="38" fontId="50" fillId="4" borderId="0" xfId="1" applyFont="1" applyFill="1" applyBorder="1" applyAlignment="1">
      <alignment vertical="center" shrinkToFit="1"/>
    </xf>
    <xf numFmtId="38" fontId="42" fillId="0" borderId="0" xfId="1" applyFont="1" applyAlignment="1">
      <alignment vertical="center"/>
    </xf>
    <xf numFmtId="38" fontId="34" fillId="0" borderId="1" xfId="1" applyFont="1" applyBorder="1" applyAlignment="1">
      <alignment horizontal="center" vertical="center"/>
    </xf>
    <xf numFmtId="38" fontId="34" fillId="0" borderId="76" xfId="1" applyFont="1" applyBorder="1" applyAlignment="1">
      <alignment horizontal="center" vertical="center"/>
    </xf>
    <xf numFmtId="183" fontId="34" fillId="3" borderId="6" xfId="1" applyNumberFormat="1" applyFont="1" applyFill="1" applyBorder="1" applyAlignment="1" applyProtection="1">
      <alignment horizontal="center" vertical="center"/>
      <protection locked="0"/>
    </xf>
    <xf numFmtId="183" fontId="34" fillId="3" borderId="2" xfId="1" applyNumberFormat="1" applyFont="1" applyFill="1" applyBorder="1" applyAlignment="1" applyProtection="1">
      <alignment horizontal="center" vertical="center"/>
      <protection locked="0"/>
    </xf>
    <xf numFmtId="183" fontId="34" fillId="3" borderId="3" xfId="1" applyNumberFormat="1" applyFont="1" applyFill="1" applyBorder="1" applyAlignment="1" applyProtection="1">
      <alignment horizontal="center" vertical="center"/>
      <protection locked="0"/>
    </xf>
    <xf numFmtId="183" fontId="48" fillId="0" borderId="8" xfId="1" applyNumberFormat="1" applyFont="1" applyFill="1" applyBorder="1" applyAlignment="1" applyProtection="1">
      <alignment vertical="center"/>
      <protection locked="0"/>
    </xf>
    <xf numFmtId="38" fontId="42" fillId="0" borderId="0" xfId="1" applyFont="1" applyBorder="1" applyAlignment="1">
      <alignment horizontal="center" vertical="center"/>
    </xf>
    <xf numFmtId="38" fontId="42" fillId="0" borderId="0" xfId="1" applyFont="1" applyFill="1" applyBorder="1" applyAlignment="1"/>
    <xf numFmtId="38" fontId="3" fillId="0" borderId="0" xfId="1" applyFont="1" applyFill="1" applyBorder="1">
      <alignment vertical="center"/>
    </xf>
    <xf numFmtId="38" fontId="30" fillId="0" borderId="0" xfId="1" applyFont="1" applyFill="1" applyBorder="1" applyAlignment="1">
      <alignment vertical="center" wrapText="1"/>
    </xf>
    <xf numFmtId="38" fontId="14" fillId="0" borderId="16" xfId="1" applyFont="1" applyFill="1" applyBorder="1" applyAlignment="1">
      <alignment vertical="center"/>
    </xf>
    <xf numFmtId="38" fontId="6" fillId="0" borderId="156" xfId="1" applyFont="1" applyFill="1" applyBorder="1" applyAlignment="1" applyProtection="1">
      <alignment horizontal="center" vertical="center"/>
      <protection locked="0"/>
    </xf>
    <xf numFmtId="181" fontId="6" fillId="0" borderId="157" xfId="2" applyNumberFormat="1" applyFont="1" applyFill="1" applyBorder="1" applyAlignment="1">
      <alignment horizontal="center" vertical="center"/>
    </xf>
    <xf numFmtId="38" fontId="6" fillId="0" borderId="105" xfId="1" applyFont="1" applyFill="1" applyBorder="1" applyAlignment="1" applyProtection="1">
      <alignment horizontal="center" vertical="center"/>
      <protection locked="0"/>
    </xf>
    <xf numFmtId="181" fontId="6" fillId="0" borderId="154" xfId="2" applyNumberFormat="1" applyFont="1" applyFill="1" applyBorder="1" applyAlignment="1">
      <alignment horizontal="center" vertical="center"/>
    </xf>
    <xf numFmtId="38" fontId="4" fillId="0" borderId="0" xfId="1" applyFont="1" applyFill="1" applyBorder="1">
      <alignment vertical="center"/>
    </xf>
    <xf numFmtId="38" fontId="11" fillId="0" borderId="0" xfId="1" applyFont="1" applyFill="1" applyBorder="1" applyAlignment="1">
      <alignment horizontal="left" vertical="center"/>
    </xf>
    <xf numFmtId="38" fontId="11" fillId="0" borderId="0" xfId="1" applyFont="1" applyFill="1" applyBorder="1">
      <alignment vertical="center"/>
    </xf>
    <xf numFmtId="38" fontId="3" fillId="0" borderId="0" xfId="1" applyFont="1" applyFill="1" applyBorder="1" applyAlignment="1">
      <alignment horizontal="right" vertical="center"/>
    </xf>
    <xf numFmtId="38" fontId="7" fillId="0" borderId="76" xfId="1" applyFont="1" applyFill="1" applyBorder="1" applyAlignment="1">
      <alignment horizontal="center" vertical="center"/>
    </xf>
    <xf numFmtId="38" fontId="7" fillId="0" borderId="1" xfId="1" applyFont="1" applyFill="1" applyBorder="1" applyAlignment="1">
      <alignment horizontal="center" vertical="center" wrapText="1"/>
    </xf>
    <xf numFmtId="38" fontId="6" fillId="0" borderId="1" xfId="1" applyFont="1" applyFill="1" applyBorder="1" applyAlignment="1">
      <alignment horizontal="center" vertical="center"/>
    </xf>
    <xf numFmtId="38" fontId="6" fillId="0" borderId="76" xfId="1" applyFont="1" applyFill="1" applyBorder="1" applyAlignment="1">
      <alignment horizontal="center" vertical="center"/>
    </xf>
    <xf numFmtId="38" fontId="34" fillId="3" borderId="156" xfId="1" applyFont="1" applyFill="1" applyBorder="1" applyAlignment="1" applyProtection="1">
      <alignment horizontal="center" vertical="center" wrapText="1"/>
      <protection locked="0"/>
    </xf>
    <xf numFmtId="181" fontId="34" fillId="0" borderId="157" xfId="2" applyNumberFormat="1" applyFont="1" applyFill="1" applyBorder="1" applyAlignment="1">
      <alignment horizontal="center" vertical="center" wrapText="1"/>
    </xf>
    <xf numFmtId="38" fontId="34" fillId="3" borderId="105" xfId="1" applyFont="1" applyFill="1" applyBorder="1" applyAlignment="1" applyProtection="1">
      <alignment horizontal="center" vertical="center" wrapText="1"/>
      <protection locked="0"/>
    </xf>
    <xf numFmtId="181" fontId="34" fillId="0" borderId="154" xfId="2" applyNumberFormat="1" applyFont="1" applyFill="1" applyBorder="1" applyAlignment="1">
      <alignment horizontal="center" vertical="center" wrapText="1"/>
    </xf>
    <xf numFmtId="38" fontId="50" fillId="0" borderId="0" xfId="1" applyFont="1" applyAlignment="1">
      <alignment vertical="center"/>
    </xf>
    <xf numFmtId="38" fontId="34" fillId="0" borderId="76" xfId="1" applyFont="1" applyBorder="1" applyAlignment="1">
      <alignment horizontal="center" vertical="center" wrapText="1"/>
    </xf>
    <xf numFmtId="38" fontId="3" fillId="0" borderId="0" xfId="1" applyFont="1" applyBorder="1">
      <alignment vertical="center"/>
    </xf>
    <xf numFmtId="38" fontId="3" fillId="0" borderId="0" xfId="1" applyFont="1" applyBorder="1" applyAlignment="1">
      <alignment horizontal="right" vertical="center"/>
    </xf>
    <xf numFmtId="176" fontId="3" fillId="0" borderId="0" xfId="1" applyNumberFormat="1" applyFont="1" applyBorder="1" applyAlignment="1">
      <alignment horizontal="center" vertical="center"/>
    </xf>
    <xf numFmtId="176" fontId="3" fillId="0" borderId="0" xfId="1" applyNumberFormat="1" applyFont="1" applyBorder="1">
      <alignment vertical="center"/>
    </xf>
    <xf numFmtId="184" fontId="39" fillId="2" borderId="87" xfId="1" applyNumberFormat="1" applyFont="1" applyFill="1" applyBorder="1" applyAlignment="1">
      <alignment horizontal="center" vertical="center" wrapText="1"/>
    </xf>
    <xf numFmtId="38" fontId="7" fillId="3" borderId="92" xfId="1" applyFont="1" applyFill="1" applyBorder="1" applyAlignment="1">
      <alignment horizontal="center" vertical="center"/>
    </xf>
    <xf numFmtId="38" fontId="13" fillId="3" borderId="119" xfId="1" applyFont="1" applyFill="1" applyBorder="1" applyAlignment="1">
      <alignment vertical="top" wrapText="1"/>
    </xf>
    <xf numFmtId="38" fontId="56" fillId="3" borderId="94" xfId="1" applyFont="1" applyFill="1" applyBorder="1" applyAlignment="1">
      <alignment vertical="top" wrapText="1"/>
    </xf>
    <xf numFmtId="177" fontId="13" fillId="3" borderId="95" xfId="1" applyNumberFormat="1" applyFont="1" applyFill="1" applyBorder="1" applyAlignment="1">
      <alignment horizontal="right" vertical="center" shrinkToFit="1"/>
    </xf>
    <xf numFmtId="183" fontId="34" fillId="0" borderId="6" xfId="1" applyNumberFormat="1" applyFont="1" applyFill="1" applyBorder="1" applyAlignment="1" applyProtection="1">
      <alignment horizontal="center" vertical="center"/>
      <protection locked="0"/>
    </xf>
    <xf numFmtId="183" fontId="34" fillId="0" borderId="3" xfId="1" applyNumberFormat="1" applyFont="1" applyFill="1" applyBorder="1" applyAlignment="1" applyProtection="1">
      <alignment horizontal="center" vertical="center"/>
      <protection locked="0"/>
    </xf>
    <xf numFmtId="183" fontId="15" fillId="0" borderId="8" xfId="1" applyNumberFormat="1" applyFont="1" applyFill="1" applyBorder="1" applyAlignment="1" applyProtection="1">
      <alignment vertical="center"/>
      <protection locked="0"/>
    </xf>
    <xf numFmtId="183" fontId="34" fillId="0" borderId="2" xfId="1" applyNumberFormat="1" applyFont="1" applyFill="1" applyBorder="1" applyAlignment="1" applyProtection="1">
      <alignment horizontal="center" vertical="center"/>
      <protection locked="0"/>
    </xf>
    <xf numFmtId="38" fontId="61" fillId="3" borderId="60" xfId="1" applyFont="1" applyFill="1" applyBorder="1" applyAlignment="1" applyProtection="1">
      <alignment horizontal="center" vertical="center"/>
      <protection locked="0"/>
    </xf>
    <xf numFmtId="38" fontId="61" fillId="3" borderId="86" xfId="1" applyFont="1" applyFill="1" applyBorder="1" applyAlignment="1" applyProtection="1">
      <alignment horizontal="center" vertical="center"/>
      <protection locked="0"/>
    </xf>
    <xf numFmtId="38" fontId="61" fillId="3" borderId="73" xfId="1" applyFont="1" applyFill="1" applyBorder="1" applyAlignment="1" applyProtection="1">
      <alignment horizontal="center" vertical="center"/>
      <protection locked="0"/>
    </xf>
    <xf numFmtId="38" fontId="61" fillId="3" borderId="44" xfId="1" applyFont="1" applyFill="1" applyBorder="1" applyAlignment="1" applyProtection="1">
      <alignment horizontal="center" vertical="center"/>
      <protection locked="0"/>
    </xf>
    <xf numFmtId="38" fontId="61" fillId="3" borderId="72" xfId="1" applyFont="1" applyFill="1" applyBorder="1" applyAlignment="1" applyProtection="1">
      <alignment horizontal="center" vertical="center"/>
      <protection locked="0"/>
    </xf>
    <xf numFmtId="38" fontId="42" fillId="0" borderId="0" xfId="1" applyFont="1" applyAlignment="1" applyProtection="1">
      <alignment vertical="center"/>
    </xf>
    <xf numFmtId="38" fontId="3" fillId="0" borderId="0" xfId="1" applyFont="1" applyProtection="1">
      <alignment vertical="center"/>
    </xf>
    <xf numFmtId="38" fontId="3" fillId="0" borderId="0" xfId="1" applyFont="1" applyFill="1" applyProtection="1">
      <alignment vertical="center"/>
    </xf>
    <xf numFmtId="38" fontId="3" fillId="0" borderId="0" xfId="1" applyFont="1" applyAlignment="1" applyProtection="1">
      <alignment horizontal="right" vertical="center"/>
    </xf>
    <xf numFmtId="38" fontId="6" fillId="0" borderId="1" xfId="1" applyFont="1" applyFill="1" applyBorder="1" applyAlignment="1" applyProtection="1">
      <alignment horizontal="center" vertical="center"/>
    </xf>
    <xf numFmtId="38" fontId="6" fillId="0" borderId="76" xfId="1" applyFont="1" applyFill="1" applyBorder="1" applyAlignment="1" applyProtection="1">
      <alignment horizontal="center" vertical="center"/>
    </xf>
    <xf numFmtId="38" fontId="7" fillId="0" borderId="76" xfId="1" applyFont="1" applyFill="1" applyBorder="1" applyAlignment="1" applyProtection="1">
      <alignment horizontal="center" vertical="center"/>
    </xf>
    <xf numFmtId="183" fontId="34" fillId="0" borderId="6" xfId="1" applyNumberFormat="1" applyFont="1" applyFill="1" applyBorder="1" applyAlignment="1" applyProtection="1">
      <alignment horizontal="center" vertical="center"/>
    </xf>
    <xf numFmtId="183" fontId="4" fillId="0" borderId="2" xfId="1" applyNumberFormat="1" applyFont="1" applyFill="1" applyBorder="1" applyAlignment="1" applyProtection="1">
      <alignment horizontal="center" vertical="center"/>
    </xf>
    <xf numFmtId="183" fontId="34" fillId="0" borderId="2" xfId="1" applyNumberFormat="1" applyFont="1" applyFill="1" applyBorder="1" applyAlignment="1" applyProtection="1">
      <alignment horizontal="center" vertical="center"/>
    </xf>
    <xf numFmtId="38" fontId="7" fillId="0" borderId="1" xfId="1" applyFont="1" applyFill="1" applyBorder="1" applyAlignment="1" applyProtection="1">
      <alignment horizontal="center" vertical="center" wrapText="1"/>
    </xf>
    <xf numFmtId="183" fontId="34" fillId="0" borderId="3" xfId="1" applyNumberFormat="1" applyFont="1" applyFill="1" applyBorder="1" applyAlignment="1" applyProtection="1">
      <alignment horizontal="center" vertical="center"/>
    </xf>
    <xf numFmtId="183" fontId="48" fillId="0" borderId="8" xfId="1" applyNumberFormat="1" applyFont="1" applyFill="1" applyBorder="1" applyAlignment="1" applyProtection="1">
      <alignment vertical="center"/>
    </xf>
    <xf numFmtId="38" fontId="6" fillId="0" borderId="1" xfId="1" applyFont="1" applyBorder="1" applyAlignment="1" applyProtection="1">
      <alignment horizontal="center" vertical="center" wrapText="1"/>
    </xf>
    <xf numFmtId="38" fontId="5" fillId="0" borderId="0" xfId="1" applyFont="1" applyProtection="1">
      <alignment vertical="center"/>
    </xf>
    <xf numFmtId="176" fontId="3" fillId="0" borderId="0" xfId="1" applyNumberFormat="1" applyFont="1" applyAlignment="1" applyProtection="1">
      <alignment horizontal="center" vertical="center"/>
    </xf>
    <xf numFmtId="38" fontId="12" fillId="4" borderId="12" xfId="1" applyFont="1" applyFill="1" applyBorder="1" applyProtection="1">
      <alignment vertical="center"/>
    </xf>
    <xf numFmtId="38" fontId="3" fillId="4" borderId="4" xfId="1" applyFont="1" applyFill="1" applyBorder="1" applyAlignment="1" applyProtection="1">
      <alignment horizontal="right" vertical="center"/>
    </xf>
    <xf numFmtId="38" fontId="3" fillId="4" borderId="4" xfId="1" applyFont="1" applyFill="1" applyBorder="1" applyProtection="1">
      <alignment vertical="center"/>
    </xf>
    <xf numFmtId="176" fontId="3" fillId="4" borderId="4" xfId="1" applyNumberFormat="1" applyFont="1" applyFill="1" applyBorder="1" applyAlignment="1" applyProtection="1">
      <alignment horizontal="center" vertical="center"/>
    </xf>
    <xf numFmtId="38" fontId="3" fillId="4" borderId="4" xfId="1" applyFont="1" applyFill="1" applyBorder="1" applyAlignment="1" applyProtection="1">
      <alignment horizontal="center" vertical="center"/>
    </xf>
    <xf numFmtId="38" fontId="5" fillId="4" borderId="13" xfId="1" applyFont="1" applyFill="1" applyBorder="1" applyProtection="1">
      <alignment vertical="center"/>
    </xf>
    <xf numFmtId="38" fontId="3" fillId="4" borderId="11" xfId="1" applyFont="1" applyFill="1" applyBorder="1" applyProtection="1">
      <alignment vertical="center"/>
    </xf>
    <xf numFmtId="38" fontId="41" fillId="4" borderId="0" xfId="1" applyFont="1" applyFill="1" applyBorder="1" applyAlignment="1" applyProtection="1">
      <alignment horizontal="left" vertical="center"/>
    </xf>
    <xf numFmtId="38" fontId="3" fillId="4" borderId="0" xfId="1" applyFont="1" applyFill="1" applyBorder="1" applyProtection="1">
      <alignment vertical="center"/>
    </xf>
    <xf numFmtId="176" fontId="3" fillId="4" borderId="0" xfId="1" applyNumberFormat="1" applyFont="1" applyFill="1" applyBorder="1" applyAlignment="1" applyProtection="1">
      <alignment horizontal="center" vertical="center"/>
    </xf>
    <xf numFmtId="38" fontId="34" fillId="4" borderId="0" xfId="1" applyFont="1" applyFill="1" applyBorder="1" applyAlignment="1" applyProtection="1"/>
    <xf numFmtId="38" fontId="5" fillId="4" borderId="14" xfId="1" applyFont="1" applyFill="1" applyBorder="1" applyProtection="1">
      <alignment vertical="center"/>
    </xf>
    <xf numFmtId="38" fontId="3" fillId="4" borderId="0" xfId="1" applyFont="1" applyFill="1" applyBorder="1" applyAlignment="1" applyProtection="1">
      <alignment horizontal="right" vertical="center"/>
    </xf>
    <xf numFmtId="38" fontId="16" fillId="4" borderId="0" xfId="1" applyFont="1" applyFill="1" applyBorder="1" applyProtection="1">
      <alignment vertical="center"/>
    </xf>
    <xf numFmtId="38" fontId="14" fillId="4" borderId="16" xfId="1" applyFont="1" applyFill="1" applyBorder="1" applyAlignment="1" applyProtection="1">
      <alignment vertical="center"/>
    </xf>
    <xf numFmtId="38" fontId="14" fillId="4" borderId="0" xfId="1" applyFont="1" applyFill="1" applyBorder="1" applyProtection="1">
      <alignment vertical="center"/>
    </xf>
    <xf numFmtId="38" fontId="50" fillId="4" borderId="0" xfId="1" applyFont="1" applyFill="1" applyBorder="1" applyAlignment="1" applyProtection="1">
      <alignment vertical="center" shrinkToFit="1"/>
    </xf>
    <xf numFmtId="38" fontId="34" fillId="4" borderId="0" xfId="1" applyFont="1" applyFill="1" applyBorder="1" applyAlignment="1" applyProtection="1">
      <alignment vertical="center" shrinkToFit="1"/>
    </xf>
    <xf numFmtId="177" fontId="34" fillId="5" borderId="164" xfId="1" applyNumberFormat="1" applyFont="1" applyFill="1" applyBorder="1" applyAlignment="1" applyProtection="1">
      <alignment vertical="center"/>
    </xf>
    <xf numFmtId="38" fontId="6" fillId="0" borderId="156" xfId="1" applyFont="1" applyFill="1" applyBorder="1" applyAlignment="1" applyProtection="1">
      <alignment horizontal="center" vertical="center"/>
    </xf>
    <xf numFmtId="181" fontId="6" fillId="0" borderId="157" xfId="2" applyNumberFormat="1" applyFont="1" applyFill="1" applyBorder="1" applyAlignment="1" applyProtection="1">
      <alignment horizontal="center" vertical="center"/>
    </xf>
    <xf numFmtId="38" fontId="43" fillId="4" borderId="0" xfId="1" applyFont="1" applyFill="1" applyBorder="1" applyAlignment="1" applyProtection="1">
      <alignment vertical="center" shrinkToFit="1"/>
    </xf>
    <xf numFmtId="38" fontId="6" fillId="4" borderId="0" xfId="1" applyFont="1" applyFill="1" applyBorder="1" applyProtection="1">
      <alignment vertical="center"/>
    </xf>
    <xf numFmtId="38" fontId="6" fillId="0" borderId="105" xfId="1" applyFont="1" applyFill="1" applyBorder="1" applyAlignment="1" applyProtection="1">
      <alignment horizontal="center" vertical="center"/>
    </xf>
    <xf numFmtId="181" fontId="6" fillId="0" borderId="154" xfId="2" applyNumberFormat="1" applyFont="1" applyFill="1" applyBorder="1" applyAlignment="1" applyProtection="1">
      <alignment horizontal="center" vertical="center"/>
    </xf>
    <xf numFmtId="38" fontId="14" fillId="0" borderId="190" xfId="1" applyFont="1" applyBorder="1" applyAlignment="1" applyProtection="1">
      <alignment horizontal="right" vertical="center"/>
    </xf>
    <xf numFmtId="38" fontId="3" fillId="4" borderId="0" xfId="1" applyFont="1" applyFill="1" applyProtection="1">
      <alignment vertical="center"/>
    </xf>
    <xf numFmtId="38" fontId="4" fillId="4" borderId="0" xfId="1" applyFont="1" applyFill="1" applyBorder="1" applyProtection="1">
      <alignment vertical="center"/>
    </xf>
    <xf numFmtId="38" fontId="15" fillId="4" borderId="0" xfId="1" applyFont="1" applyFill="1" applyBorder="1" applyProtection="1">
      <alignment vertical="center"/>
    </xf>
    <xf numFmtId="38" fontId="11" fillId="4" borderId="0" xfId="1" applyFont="1" applyFill="1" applyBorder="1" applyAlignment="1" applyProtection="1">
      <alignment horizontal="left" vertical="center"/>
    </xf>
    <xf numFmtId="38" fontId="11" fillId="4" borderId="0" xfId="1" applyFont="1" applyFill="1" applyBorder="1" applyProtection="1">
      <alignment vertical="center"/>
    </xf>
    <xf numFmtId="38" fontId="3" fillId="4" borderId="0" xfId="1" applyFont="1" applyFill="1" applyBorder="1" applyAlignment="1" applyProtection="1">
      <alignment horizontal="left" vertical="center"/>
    </xf>
    <xf numFmtId="38" fontId="34" fillId="4" borderId="0" xfId="1" applyFont="1" applyFill="1" applyBorder="1" applyProtection="1">
      <alignment vertical="center"/>
    </xf>
    <xf numFmtId="176" fontId="6" fillId="4" borderId="0" xfId="1" applyNumberFormat="1" applyFont="1" applyFill="1" applyBorder="1" applyAlignment="1" applyProtection="1">
      <alignment horizontal="left"/>
    </xf>
    <xf numFmtId="176" fontId="9" fillId="4" borderId="0" xfId="1" applyNumberFormat="1" applyFont="1" applyFill="1" applyBorder="1" applyAlignment="1" applyProtection="1">
      <alignment horizontal="left"/>
    </xf>
    <xf numFmtId="38" fontId="18" fillId="4" borderId="0" xfId="1" applyFont="1" applyFill="1" applyBorder="1" applyAlignment="1" applyProtection="1">
      <alignment horizontal="center" vertical="center" wrapText="1"/>
    </xf>
    <xf numFmtId="38" fontId="3" fillId="4" borderId="0" xfId="1" applyFont="1" applyFill="1" applyBorder="1" applyAlignment="1" applyProtection="1">
      <alignment vertical="center" wrapText="1"/>
    </xf>
    <xf numFmtId="38" fontId="3" fillId="4" borderId="0" xfId="1" applyFont="1" applyFill="1" applyBorder="1" applyAlignment="1" applyProtection="1">
      <alignment vertical="center"/>
    </xf>
    <xf numFmtId="38" fontId="12" fillId="4" borderId="18" xfId="1" applyFont="1" applyFill="1" applyBorder="1" applyAlignment="1" applyProtection="1">
      <alignment vertical="top" wrapText="1"/>
    </xf>
    <xf numFmtId="38" fontId="3" fillId="0" borderId="92" xfId="1" applyFont="1" applyBorder="1" applyAlignment="1" applyProtection="1">
      <alignment horizontal="right" vertical="center"/>
    </xf>
    <xf numFmtId="38" fontId="3" fillId="0" borderId="93" xfId="1" applyFont="1" applyBorder="1" applyProtection="1">
      <alignment vertical="center"/>
    </xf>
    <xf numFmtId="176" fontId="3" fillId="0" borderId="93" xfId="1" applyNumberFormat="1" applyFont="1" applyBorder="1" applyAlignment="1" applyProtection="1">
      <alignment horizontal="center" vertical="center"/>
    </xf>
    <xf numFmtId="38" fontId="7" fillId="3" borderId="27" xfId="1" applyFont="1" applyFill="1" applyBorder="1" applyAlignment="1" applyProtection="1">
      <alignment horizontal="center" vertical="center"/>
    </xf>
    <xf numFmtId="38" fontId="7" fillId="3" borderId="114" xfId="1" applyFont="1" applyFill="1" applyBorder="1" applyAlignment="1" applyProtection="1">
      <alignment horizontal="center" vertical="center"/>
    </xf>
    <xf numFmtId="38" fontId="7" fillId="3" borderId="92" xfId="1" applyFont="1" applyFill="1" applyBorder="1" applyAlignment="1" applyProtection="1">
      <alignment horizontal="center" vertical="center"/>
    </xf>
    <xf numFmtId="38" fontId="7" fillId="0" borderId="116" xfId="1" applyFont="1" applyBorder="1" applyAlignment="1" applyProtection="1">
      <alignment horizontal="center" vertical="center"/>
    </xf>
    <xf numFmtId="38" fontId="7" fillId="0" borderId="117" xfId="1" applyFont="1" applyBorder="1" applyAlignment="1" applyProtection="1">
      <alignment horizontal="center" vertical="center"/>
    </xf>
    <xf numFmtId="38" fontId="7" fillId="0" borderId="118" xfId="1" applyFont="1" applyBorder="1" applyAlignment="1" applyProtection="1">
      <alignment horizontal="center" vertical="center"/>
    </xf>
    <xf numFmtId="38" fontId="7" fillId="0" borderId="134" xfId="1" applyFont="1" applyBorder="1" applyAlignment="1" applyProtection="1">
      <alignment horizontal="center" vertical="center"/>
    </xf>
    <xf numFmtId="38" fontId="7" fillId="0" borderId="135" xfId="1" applyFont="1" applyBorder="1" applyAlignment="1" applyProtection="1">
      <alignment horizontal="center" vertical="center"/>
    </xf>
    <xf numFmtId="38" fontId="7" fillId="0" borderId="128" xfId="1" applyFont="1" applyBorder="1" applyAlignment="1" applyProtection="1">
      <alignment horizontal="center" vertical="center"/>
    </xf>
    <xf numFmtId="38" fontId="7" fillId="0" borderId="15" xfId="1" applyFont="1" applyBorder="1" applyAlignment="1" applyProtection="1">
      <alignment horizontal="center" vertical="center"/>
    </xf>
    <xf numFmtId="38" fontId="3" fillId="0" borderId="94" xfId="1" applyFont="1" applyBorder="1" applyAlignment="1" applyProtection="1">
      <alignment horizontal="right" vertical="center"/>
    </xf>
    <xf numFmtId="178" fontId="3" fillId="0" borderId="33" xfId="1" applyNumberFormat="1" applyFont="1" applyBorder="1" applyAlignment="1" applyProtection="1">
      <alignment horizontal="center" vertical="center"/>
    </xf>
    <xf numFmtId="38" fontId="3" fillId="0" borderId="33" xfId="1" applyFont="1" applyBorder="1" applyAlignment="1" applyProtection="1">
      <alignment horizontal="center" vertical="center"/>
    </xf>
    <xf numFmtId="38" fontId="3" fillId="3" borderId="35" xfId="1" applyFont="1" applyFill="1" applyBorder="1" applyAlignment="1" applyProtection="1">
      <alignment horizontal="center" vertical="top" wrapText="1"/>
    </xf>
    <xf numFmtId="38" fontId="17" fillId="3" borderId="35" xfId="1" applyFont="1" applyFill="1" applyBorder="1" applyAlignment="1" applyProtection="1">
      <alignment horizontal="center" vertical="top" wrapText="1"/>
    </xf>
    <xf numFmtId="38" fontId="3" fillId="3" borderId="115" xfId="1" applyFont="1" applyFill="1" applyBorder="1" applyAlignment="1" applyProtection="1">
      <alignment vertical="top" wrapText="1"/>
    </xf>
    <xf numFmtId="38" fontId="13" fillId="3" borderId="119" xfId="1" applyFont="1" applyFill="1" applyBorder="1" applyAlignment="1" applyProtection="1">
      <alignment vertical="top" wrapText="1"/>
    </xf>
    <xf numFmtId="38" fontId="13" fillId="0" borderId="37" xfId="1" applyFont="1" applyBorder="1" applyAlignment="1" applyProtection="1">
      <alignment vertical="top" wrapText="1"/>
    </xf>
    <xf numFmtId="38" fontId="13" fillId="0" borderId="38" xfId="1" applyFont="1" applyBorder="1" applyAlignment="1" applyProtection="1">
      <alignment vertical="top" wrapText="1"/>
    </xf>
    <xf numFmtId="38" fontId="13" fillId="0" borderId="120" xfId="1" applyFont="1" applyBorder="1" applyAlignment="1" applyProtection="1">
      <alignment vertical="top" wrapText="1"/>
    </xf>
    <xf numFmtId="38" fontId="13" fillId="0" borderId="136" xfId="1" applyFont="1" applyBorder="1" applyAlignment="1" applyProtection="1">
      <alignment horizontal="center" vertical="top" wrapText="1"/>
    </xf>
    <xf numFmtId="38" fontId="13" fillId="0" borderId="39" xfId="1" applyFont="1" applyBorder="1" applyAlignment="1" applyProtection="1">
      <alignment horizontal="center" vertical="top" wrapText="1"/>
    </xf>
    <xf numFmtId="38" fontId="13" fillId="0" borderId="38" xfId="1" applyFont="1" applyBorder="1" applyAlignment="1" applyProtection="1">
      <alignment horizontal="center" vertical="top" wrapText="1"/>
    </xf>
    <xf numFmtId="38" fontId="13" fillId="0" borderId="137" xfId="1" applyFont="1" applyBorder="1" applyAlignment="1" applyProtection="1">
      <alignment horizontal="center" vertical="top" wrapText="1"/>
    </xf>
    <xf numFmtId="38" fontId="34" fillId="0" borderId="119" xfId="1" applyFont="1" applyBorder="1" applyAlignment="1" applyProtection="1">
      <alignment horizontal="center" vertical="top" wrapText="1"/>
    </xf>
    <xf numFmtId="178" fontId="3" fillId="0" borderId="33" xfId="1" applyNumberFormat="1" applyFont="1" applyBorder="1" applyAlignment="1" applyProtection="1">
      <alignment horizontal="center"/>
    </xf>
    <xf numFmtId="38" fontId="3" fillId="0" borderId="33" xfId="1" applyFont="1" applyBorder="1" applyAlignment="1" applyProtection="1">
      <alignment horizontal="center"/>
    </xf>
    <xf numFmtId="38" fontId="26" fillId="3" borderId="34" xfId="1" applyFont="1" applyFill="1" applyBorder="1" applyAlignment="1" applyProtection="1">
      <alignment horizontal="left" vertical="top" wrapText="1"/>
    </xf>
    <xf numFmtId="38" fontId="56" fillId="3" borderId="94" xfId="1" applyFont="1" applyFill="1" applyBorder="1" applyAlignment="1" applyProtection="1">
      <alignment vertical="top" wrapText="1"/>
    </xf>
    <xf numFmtId="38" fontId="37" fillId="0" borderId="30" xfId="1" applyFont="1" applyBorder="1" applyAlignment="1" applyProtection="1">
      <alignment vertical="top" wrapText="1"/>
    </xf>
    <xf numFmtId="38" fontId="38" fillId="0" borderId="31" xfId="1" applyFont="1" applyBorder="1" applyAlignment="1" applyProtection="1">
      <alignment vertical="top" wrapText="1"/>
    </xf>
    <xf numFmtId="38" fontId="13" fillId="0" borderId="30" xfId="1" applyFont="1" applyBorder="1" applyAlignment="1" applyProtection="1">
      <alignment horizontal="center" vertical="top"/>
    </xf>
    <xf numFmtId="38" fontId="13" fillId="0" borderId="121" xfId="1" applyFont="1" applyBorder="1" applyAlignment="1" applyProtection="1">
      <alignment vertical="top"/>
    </xf>
    <xf numFmtId="38" fontId="13" fillId="0" borderId="138" xfId="1" applyFont="1" applyBorder="1" applyAlignment="1" applyProtection="1">
      <alignment vertical="top" wrapText="1"/>
    </xf>
    <xf numFmtId="38" fontId="13" fillId="0" borderId="32" xfId="1" applyFont="1" applyBorder="1" applyAlignment="1" applyProtection="1">
      <alignment vertical="top" wrapText="1"/>
    </xf>
    <xf numFmtId="38" fontId="13" fillId="0" borderId="31" xfId="1" applyFont="1" applyBorder="1" applyAlignment="1" applyProtection="1">
      <alignment horizontal="center" vertical="top"/>
    </xf>
    <xf numFmtId="38" fontId="13" fillId="0" borderId="129" xfId="1" applyFont="1" applyBorder="1" applyAlignment="1" applyProtection="1">
      <alignment vertical="top" wrapText="1"/>
    </xf>
    <xf numFmtId="38" fontId="26" fillId="0" borderId="16" xfId="1" applyFont="1" applyBorder="1" applyAlignment="1" applyProtection="1">
      <alignment horizontal="center" vertical="top" wrapText="1"/>
    </xf>
    <xf numFmtId="38" fontId="10" fillId="0" borderId="149" xfId="1" applyFont="1" applyBorder="1" applyAlignment="1" applyProtection="1">
      <alignment vertical="top" wrapText="1"/>
    </xf>
    <xf numFmtId="38" fontId="5" fillId="0" borderId="94" xfId="1" applyFont="1" applyBorder="1" applyAlignment="1" applyProtection="1">
      <alignment horizontal="right" vertical="center"/>
    </xf>
    <xf numFmtId="178" fontId="13" fillId="0" borderId="33" xfId="1" applyNumberFormat="1" applyFont="1" applyBorder="1" applyAlignment="1" applyProtection="1">
      <alignment horizontal="center" vertical="center"/>
    </xf>
    <xf numFmtId="38" fontId="13" fillId="0" borderId="33" xfId="1" applyFont="1" applyBorder="1" applyAlignment="1" applyProtection="1">
      <alignment horizontal="center" vertical="center"/>
    </xf>
    <xf numFmtId="183" fontId="39" fillId="2" borderId="23" xfId="1" applyNumberFormat="1" applyFont="1" applyFill="1" applyBorder="1" applyAlignment="1" applyProtection="1">
      <alignment horizontal="center" vertical="center" wrapText="1"/>
    </xf>
    <xf numFmtId="184" fontId="39" fillId="2" borderId="87" xfId="1" applyNumberFormat="1" applyFont="1" applyFill="1" applyBorder="1" applyAlignment="1" applyProtection="1">
      <alignment horizontal="center" vertical="center" wrapText="1"/>
    </xf>
    <xf numFmtId="38" fontId="5" fillId="0" borderId="139" xfId="1" applyFont="1" applyBorder="1" applyAlignment="1" applyProtection="1">
      <alignment horizontal="center" vertical="center" wrapText="1"/>
    </xf>
    <xf numFmtId="38" fontId="5" fillId="0" borderId="42" xfId="1" applyFont="1" applyBorder="1" applyAlignment="1" applyProtection="1">
      <alignment horizontal="center" vertical="center" wrapText="1"/>
    </xf>
    <xf numFmtId="38" fontId="5" fillId="0" borderId="41" xfId="1" applyFont="1" applyBorder="1" applyAlignment="1" applyProtection="1">
      <alignment horizontal="center" vertical="center" wrapText="1"/>
    </xf>
    <xf numFmtId="38" fontId="5" fillId="0" borderId="140" xfId="1" applyFont="1" applyBorder="1" applyAlignment="1" applyProtection="1">
      <alignment horizontal="center" vertical="center" wrapText="1"/>
    </xf>
    <xf numFmtId="38" fontId="5" fillId="0" borderId="112" xfId="1" applyFont="1" applyBorder="1" applyAlignment="1" applyProtection="1">
      <alignment horizontal="center" vertical="center" wrapText="1"/>
    </xf>
    <xf numFmtId="38" fontId="5" fillId="0" borderId="149" xfId="1" applyFont="1" applyBorder="1" applyAlignment="1" applyProtection="1">
      <alignment horizontal="center" vertical="center" wrapText="1"/>
    </xf>
    <xf numFmtId="38" fontId="5" fillId="0" borderId="95" xfId="1" applyFont="1" applyBorder="1" applyAlignment="1" applyProtection="1">
      <alignment horizontal="right" vertical="center"/>
    </xf>
    <xf numFmtId="178" fontId="5" fillId="0" borderId="44" xfId="1" applyNumberFormat="1" applyFont="1" applyBorder="1" applyProtection="1">
      <alignment vertical="center"/>
    </xf>
    <xf numFmtId="38" fontId="27" fillId="8" borderId="44" xfId="1" applyFont="1" applyFill="1" applyBorder="1" applyAlignment="1" applyProtection="1">
      <alignment horizontal="center" vertical="center"/>
    </xf>
    <xf numFmtId="179" fontId="13" fillId="0" borderId="47" xfId="1" applyNumberFormat="1" applyFont="1" applyBorder="1" applyAlignment="1" applyProtection="1">
      <alignment vertical="center" shrinkToFit="1"/>
    </xf>
    <xf numFmtId="179" fontId="13" fillId="0" borderId="48" xfId="1" applyNumberFormat="1" applyFont="1" applyBorder="1" applyAlignment="1" applyProtection="1">
      <alignment vertical="center" shrinkToFit="1"/>
    </xf>
    <xf numFmtId="179" fontId="47" fillId="0" borderId="122" xfId="1" applyNumberFormat="1" applyFont="1" applyBorder="1" applyAlignment="1" applyProtection="1">
      <alignment vertical="center" shrinkToFit="1"/>
    </xf>
    <xf numFmtId="177" fontId="11" fillId="0" borderId="141" xfId="1" applyNumberFormat="1" applyFont="1" applyBorder="1" applyProtection="1">
      <alignment vertical="center"/>
    </xf>
    <xf numFmtId="177" fontId="5" fillId="0" borderId="98" xfId="1" applyNumberFormat="1" applyFont="1" applyBorder="1" applyProtection="1">
      <alignment vertical="center"/>
    </xf>
    <xf numFmtId="177" fontId="5" fillId="0" borderId="99" xfId="1" applyNumberFormat="1" applyFont="1" applyBorder="1" applyProtection="1">
      <alignment vertical="center"/>
    </xf>
    <xf numFmtId="177" fontId="5" fillId="0" borderId="130" xfId="1" applyNumberFormat="1" applyFont="1" applyBorder="1" applyProtection="1">
      <alignment vertical="center"/>
    </xf>
    <xf numFmtId="177" fontId="5" fillId="0" borderId="146" xfId="1" applyNumberFormat="1" applyFont="1" applyBorder="1" applyProtection="1">
      <alignment vertical="center"/>
    </xf>
    <xf numFmtId="177" fontId="5" fillId="0" borderId="150" xfId="1" applyNumberFormat="1" applyFont="1" applyBorder="1" applyProtection="1">
      <alignment vertical="center"/>
    </xf>
    <xf numFmtId="38" fontId="10" fillId="4" borderId="14" xfId="1" applyFont="1" applyFill="1" applyBorder="1" applyProtection="1">
      <alignment vertical="center"/>
    </xf>
    <xf numFmtId="38" fontId="7" fillId="0" borderId="44" xfId="1" applyFont="1" applyBorder="1" applyAlignment="1" applyProtection="1">
      <alignment horizontal="center" vertical="center"/>
    </xf>
    <xf numFmtId="177" fontId="5" fillId="0" borderId="141" xfId="1" applyNumberFormat="1" applyFont="1" applyBorder="1" applyProtection="1">
      <alignment vertical="center"/>
    </xf>
    <xf numFmtId="38" fontId="27" fillId="9" borderId="44" xfId="1" applyFont="1" applyFill="1" applyBorder="1" applyAlignment="1" applyProtection="1">
      <alignment horizontal="center" vertical="center"/>
    </xf>
    <xf numFmtId="38" fontId="27" fillId="8" borderId="44" xfId="1" applyFont="1" applyFill="1" applyBorder="1" applyAlignment="1" applyProtection="1">
      <alignment horizontal="center" vertical="center" shrinkToFit="1"/>
    </xf>
    <xf numFmtId="38" fontId="5" fillId="0" borderId="96" xfId="1" applyFont="1" applyBorder="1" applyAlignment="1" applyProtection="1">
      <alignment horizontal="right" vertical="center"/>
    </xf>
    <xf numFmtId="178" fontId="5" fillId="0" borderId="97" xfId="1" applyNumberFormat="1" applyFont="1" applyBorder="1" applyProtection="1">
      <alignment vertical="center"/>
    </xf>
    <xf numFmtId="38" fontId="7" fillId="0" borderId="97" xfId="1" applyFont="1" applyBorder="1" applyAlignment="1" applyProtection="1">
      <alignment horizontal="center" vertical="center"/>
    </xf>
    <xf numFmtId="179" fontId="13" fillId="0" borderId="89" xfId="1" applyNumberFormat="1" applyFont="1" applyBorder="1" applyAlignment="1" applyProtection="1">
      <alignment vertical="center" shrinkToFit="1"/>
    </xf>
    <xf numFmtId="179" fontId="47" fillId="0" borderId="123" xfId="1" applyNumberFormat="1" applyFont="1" applyBorder="1" applyAlignment="1" applyProtection="1">
      <alignment vertical="center" shrinkToFit="1"/>
    </xf>
    <xf numFmtId="177" fontId="5" fillId="0" borderId="142" xfId="1" applyNumberFormat="1" applyFont="1" applyBorder="1" applyProtection="1">
      <alignment vertical="center"/>
    </xf>
    <xf numFmtId="177" fontId="5" fillId="0" borderId="101" xfId="1" applyNumberFormat="1" applyFont="1" applyBorder="1" applyProtection="1">
      <alignment vertical="center"/>
    </xf>
    <xf numFmtId="177" fontId="5" fillId="0" borderId="102" xfId="1" applyNumberFormat="1" applyFont="1" applyBorder="1" applyProtection="1">
      <alignment vertical="center"/>
    </xf>
    <xf numFmtId="177" fontId="5" fillId="0" borderId="131" xfId="1" applyNumberFormat="1" applyFont="1" applyBorder="1" applyProtection="1">
      <alignment vertical="center"/>
    </xf>
    <xf numFmtId="177" fontId="5" fillId="0" borderId="145" xfId="1" applyNumberFormat="1" applyFont="1" applyBorder="1" applyProtection="1">
      <alignment vertical="center"/>
    </xf>
    <xf numFmtId="177" fontId="5" fillId="0" borderId="151" xfId="1" applyNumberFormat="1" applyFont="1" applyBorder="1" applyProtection="1">
      <alignment vertical="center"/>
    </xf>
    <xf numFmtId="180" fontId="6" fillId="0" borderId="52" xfId="1" applyNumberFormat="1" applyFont="1" applyBorder="1" applyAlignment="1" applyProtection="1">
      <alignment horizontal="right" vertical="center"/>
    </xf>
    <xf numFmtId="38" fontId="5" fillId="0" borderId="100" xfId="1" applyFont="1" applyBorder="1" applyProtection="1">
      <alignment vertical="center"/>
    </xf>
    <xf numFmtId="177" fontId="7" fillId="0" borderId="103" xfId="1" applyNumberFormat="1" applyFont="1" applyBorder="1" applyAlignment="1" applyProtection="1">
      <alignment vertical="center" shrinkToFit="1"/>
    </xf>
    <xf numFmtId="179" fontId="7" fillId="0" borderId="53" xfId="1" applyNumberFormat="1" applyFont="1" applyBorder="1" applyAlignment="1" applyProtection="1">
      <alignment vertical="center" shrinkToFit="1"/>
    </xf>
    <xf numFmtId="179" fontId="7" fillId="0" borderId="54" xfId="1" applyNumberFormat="1" applyFont="1" applyBorder="1" applyAlignment="1" applyProtection="1">
      <alignment vertical="center" shrinkToFit="1"/>
    </xf>
    <xf numFmtId="179" fontId="7" fillId="0" borderId="124" xfId="1" applyNumberFormat="1" applyFont="1" applyBorder="1" applyAlignment="1" applyProtection="1">
      <alignment vertical="center" shrinkToFit="1"/>
    </xf>
    <xf numFmtId="38" fontId="5" fillId="0" borderId="143" xfId="1" applyFont="1" applyBorder="1" applyAlignment="1" applyProtection="1">
      <alignment vertical="center" shrinkToFit="1"/>
    </xf>
    <xf numFmtId="38" fontId="5" fillId="0" borderId="109" xfId="1" applyFont="1" applyBorder="1" applyAlignment="1" applyProtection="1">
      <alignment vertical="center" shrinkToFit="1"/>
    </xf>
    <xf numFmtId="38" fontId="5" fillId="0" borderId="106" xfId="1" applyFont="1" applyBorder="1" applyAlignment="1" applyProtection="1">
      <alignment vertical="center" shrinkToFit="1"/>
    </xf>
    <xf numFmtId="38" fontId="5" fillId="0" borderId="104" xfId="1" applyFont="1" applyBorder="1" applyAlignment="1" applyProtection="1">
      <alignment vertical="center" shrinkToFit="1"/>
    </xf>
    <xf numFmtId="38" fontId="5" fillId="0" borderId="147" xfId="1" applyFont="1" applyBorder="1" applyAlignment="1" applyProtection="1">
      <alignment vertical="center" shrinkToFit="1"/>
    </xf>
    <xf numFmtId="38" fontId="5" fillId="0" borderId="152" xfId="1" applyFont="1" applyBorder="1" applyAlignment="1" applyProtection="1">
      <alignment vertical="center" shrinkToFit="1"/>
    </xf>
    <xf numFmtId="38" fontId="7" fillId="0" borderId="132" xfId="1" applyFont="1" applyBorder="1" applyAlignment="1" applyProtection="1">
      <alignment vertical="center" shrinkToFit="1"/>
    </xf>
    <xf numFmtId="179" fontId="7" fillId="0" borderId="40" xfId="1" applyNumberFormat="1" applyFont="1" applyBorder="1" applyAlignment="1" applyProtection="1">
      <alignment vertical="center" shrinkToFit="1"/>
    </xf>
    <xf numFmtId="179" fontId="7" fillId="0" borderId="41" xfId="1" applyNumberFormat="1" applyFont="1" applyBorder="1" applyAlignment="1" applyProtection="1">
      <alignment vertical="center" shrinkToFit="1"/>
    </xf>
    <xf numFmtId="38" fontId="7" fillId="0" borderId="125" xfId="1" applyFont="1" applyBorder="1" applyAlignment="1" applyProtection="1">
      <alignment vertical="center" shrinkToFit="1"/>
    </xf>
    <xf numFmtId="177" fontId="5" fillId="0" borderId="144" xfId="1" applyNumberFormat="1" applyFont="1" applyBorder="1" applyAlignment="1" applyProtection="1">
      <alignment vertical="center" shrinkToFit="1"/>
    </xf>
    <xf numFmtId="177" fontId="5" fillId="0" borderId="110" xfId="1" applyNumberFormat="1" applyFont="1" applyBorder="1" applyAlignment="1" applyProtection="1">
      <alignment vertical="center" shrinkToFit="1"/>
    </xf>
    <xf numFmtId="177" fontId="5" fillId="0" borderId="107" xfId="1" applyNumberFormat="1" applyFont="1" applyBorder="1" applyAlignment="1" applyProtection="1">
      <alignment vertical="center" shrinkToFit="1"/>
    </xf>
    <xf numFmtId="177" fontId="5" fillId="0" borderId="133" xfId="1" applyNumberFormat="1" applyFont="1" applyBorder="1" applyAlignment="1" applyProtection="1">
      <alignment vertical="center" shrinkToFit="1"/>
    </xf>
    <xf numFmtId="177" fontId="5" fillId="0" borderId="153" xfId="1" applyNumberFormat="1" applyFont="1" applyBorder="1" applyAlignment="1" applyProtection="1">
      <alignment vertical="center" shrinkToFit="1"/>
    </xf>
    <xf numFmtId="38" fontId="7" fillId="0" borderId="126" xfId="1" applyFont="1" applyBorder="1" applyAlignment="1" applyProtection="1">
      <alignment vertical="center" shrinkToFit="1"/>
    </xf>
    <xf numFmtId="179" fontId="7" fillId="0" borderId="47" xfId="1" applyNumberFormat="1" applyFont="1" applyBorder="1" applyAlignment="1" applyProtection="1">
      <alignment vertical="center" shrinkToFit="1"/>
    </xf>
    <xf numFmtId="179" fontId="7" fillId="0" borderId="48" xfId="1" applyNumberFormat="1" applyFont="1" applyBorder="1" applyAlignment="1" applyProtection="1">
      <alignment vertical="center" shrinkToFit="1"/>
    </xf>
    <xf numFmtId="179" fontId="7" fillId="0" borderId="89" xfId="1" applyNumberFormat="1" applyFont="1" applyBorder="1" applyAlignment="1" applyProtection="1">
      <alignment vertical="center" shrinkToFit="1"/>
    </xf>
    <xf numFmtId="38" fontId="7" fillId="0" borderId="127" xfId="1" applyFont="1" applyBorder="1" applyAlignment="1" applyProtection="1">
      <alignment vertical="center" shrinkToFit="1"/>
    </xf>
    <xf numFmtId="177" fontId="5" fillId="0" borderId="145" xfId="1" applyNumberFormat="1" applyFont="1" applyBorder="1" applyAlignment="1" applyProtection="1">
      <alignment vertical="center" shrinkToFit="1"/>
    </xf>
    <xf numFmtId="177" fontId="5" fillId="0" borderId="101" xfId="1" applyNumberFormat="1" applyFont="1" applyBorder="1" applyAlignment="1" applyProtection="1">
      <alignment vertical="center" shrinkToFit="1"/>
    </xf>
    <xf numFmtId="177" fontId="5" fillId="0" borderId="108" xfId="1" applyNumberFormat="1" applyFont="1" applyBorder="1" applyAlignment="1" applyProtection="1">
      <alignment vertical="center" shrinkToFit="1"/>
    </xf>
    <xf numFmtId="177" fontId="5" fillId="0" borderId="131" xfId="1" applyNumberFormat="1" applyFont="1" applyBorder="1" applyAlignment="1" applyProtection="1">
      <alignment vertical="center" shrinkToFit="1"/>
    </xf>
    <xf numFmtId="177" fontId="5" fillId="0" borderId="151" xfId="1" applyNumberFormat="1" applyFont="1" applyBorder="1" applyAlignment="1" applyProtection="1">
      <alignment vertical="center" shrinkToFit="1"/>
    </xf>
    <xf numFmtId="177" fontId="7" fillId="0" borderId="23" xfId="1" applyNumberFormat="1" applyFont="1" applyBorder="1" applyAlignment="1" applyProtection="1">
      <alignment vertical="center" shrinkToFit="1"/>
    </xf>
    <xf numFmtId="177" fontId="7" fillId="0" borderId="55" xfId="1" applyNumberFormat="1" applyFont="1" applyBorder="1" applyAlignment="1" applyProtection="1">
      <alignment vertical="center" shrinkToFit="1"/>
    </xf>
    <xf numFmtId="177" fontId="7" fillId="0" borderId="105" xfId="1" applyNumberFormat="1" applyFont="1" applyBorder="1" applyAlignment="1" applyProtection="1">
      <alignment vertical="center" shrinkToFit="1"/>
    </xf>
    <xf numFmtId="177" fontId="7" fillId="0" borderId="56" xfId="1" applyNumberFormat="1" applyFont="1" applyBorder="1" applyAlignment="1" applyProtection="1">
      <alignment vertical="center" shrinkToFit="1"/>
    </xf>
    <xf numFmtId="177" fontId="7" fillId="0" borderId="87" xfId="1" applyNumberFormat="1" applyFont="1" applyBorder="1" applyAlignment="1" applyProtection="1">
      <alignment vertical="center" shrinkToFit="1"/>
    </xf>
    <xf numFmtId="176" fontId="3" fillId="4" borderId="0" xfId="1" applyNumberFormat="1" applyFont="1" applyFill="1" applyBorder="1" applyProtection="1">
      <alignment vertical="center"/>
    </xf>
    <xf numFmtId="38" fontId="40" fillId="2" borderId="0" xfId="1" applyFont="1" applyFill="1" applyBorder="1" applyAlignment="1" applyProtection="1">
      <alignment horizontal="left" vertical="center"/>
    </xf>
    <xf numFmtId="38" fontId="34" fillId="2" borderId="0" xfId="1" applyFont="1" applyFill="1" applyBorder="1" applyAlignment="1" applyProtection="1">
      <alignment horizontal="left" vertical="center"/>
    </xf>
    <xf numFmtId="38" fontId="3" fillId="2" borderId="0" xfId="1" applyFont="1" applyFill="1" applyBorder="1" applyAlignment="1" applyProtection="1">
      <alignment horizontal="left" vertical="center"/>
    </xf>
    <xf numFmtId="38" fontId="3" fillId="2" borderId="0" xfId="1" applyFont="1" applyFill="1" applyBorder="1" applyAlignment="1" applyProtection="1">
      <alignment horizontal="right" vertical="center"/>
    </xf>
    <xf numFmtId="38" fontId="6" fillId="2" borderId="0" xfId="1" applyFont="1" applyFill="1" applyBorder="1" applyAlignment="1" applyProtection="1">
      <alignment horizontal="left"/>
    </xf>
    <xf numFmtId="38" fontId="3" fillId="4" borderId="20" xfId="1" applyFont="1" applyFill="1" applyBorder="1" applyProtection="1">
      <alignment vertical="center"/>
    </xf>
    <xf numFmtId="38" fontId="3" fillId="2" borderId="21" xfId="1" applyFont="1" applyFill="1" applyBorder="1" applyAlignment="1" applyProtection="1">
      <alignment horizontal="right" vertical="center"/>
    </xf>
    <xf numFmtId="38" fontId="3" fillId="2" borderId="21" xfId="1" applyFont="1" applyFill="1" applyBorder="1" applyProtection="1">
      <alignment vertical="center"/>
    </xf>
    <xf numFmtId="176" fontId="3" fillId="2" borderId="21" xfId="1" applyNumberFormat="1" applyFont="1" applyFill="1" applyBorder="1" applyAlignment="1" applyProtection="1">
      <alignment horizontal="center" vertical="center"/>
    </xf>
    <xf numFmtId="176" fontId="3" fillId="2" borderId="21" xfId="1" applyNumberFormat="1" applyFont="1" applyFill="1" applyBorder="1" applyProtection="1">
      <alignment vertical="center"/>
    </xf>
    <xf numFmtId="38" fontId="5" fillId="4" borderId="22" xfId="1" applyFont="1" applyFill="1" applyBorder="1" applyProtection="1">
      <alignment vertical="center"/>
    </xf>
    <xf numFmtId="176" fontId="3" fillId="0" borderId="0" xfId="1" applyNumberFormat="1" applyFont="1" applyProtection="1">
      <alignment vertical="center"/>
    </xf>
    <xf numFmtId="38" fontId="42" fillId="3" borderId="207" xfId="1" applyFont="1" applyFill="1" applyBorder="1" applyAlignment="1" applyProtection="1">
      <alignment horizontal="center" vertical="center"/>
      <protection locked="0"/>
    </xf>
    <xf numFmtId="177" fontId="13" fillId="3" borderId="95" xfId="1" applyNumberFormat="1" applyFont="1" applyFill="1" applyBorder="1" applyAlignment="1" applyProtection="1">
      <alignment horizontal="right" vertical="center" shrinkToFit="1"/>
      <protection locked="0"/>
    </xf>
    <xf numFmtId="0" fontId="9" fillId="0" borderId="44" xfId="0" applyFont="1" applyBorder="1" applyAlignment="1">
      <alignment horizontal="center" vertical="center"/>
    </xf>
    <xf numFmtId="38" fontId="3" fillId="0" borderId="45" xfId="1" applyFont="1" applyBorder="1" applyAlignment="1">
      <alignment vertical="center"/>
    </xf>
    <xf numFmtId="38" fontId="3" fillId="0" borderId="46" xfId="1" applyFont="1" applyBorder="1" applyAlignment="1">
      <alignment vertical="center"/>
    </xf>
    <xf numFmtId="38" fontId="6" fillId="0" borderId="1" xfId="1" applyFont="1" applyBorder="1" applyAlignment="1" applyProtection="1">
      <alignment horizontal="center" vertical="center" wrapText="1"/>
    </xf>
    <xf numFmtId="38" fontId="42" fillId="0" borderId="45" xfId="1" applyFont="1" applyBorder="1" applyAlignment="1">
      <alignment horizontal="center" vertical="center"/>
    </xf>
    <xf numFmtId="38" fontId="42" fillId="0" borderId="60" xfId="1" applyFont="1" applyBorder="1" applyAlignment="1">
      <alignment horizontal="center" vertical="center"/>
    </xf>
    <xf numFmtId="38" fontId="43" fillId="0" borderId="0" xfId="1" applyFont="1" applyAlignment="1">
      <alignment horizontal="left" vertical="center"/>
    </xf>
    <xf numFmtId="38" fontId="34" fillId="0" borderId="23" xfId="1" applyFont="1" applyBorder="1" applyAlignment="1">
      <alignment horizontal="center" vertical="center" wrapText="1" shrinkToFit="1"/>
    </xf>
    <xf numFmtId="38" fontId="34" fillId="0" borderId="8" xfId="1" applyFont="1" applyBorder="1" applyAlignment="1">
      <alignment horizontal="center" vertical="center" wrapText="1" shrinkToFit="1"/>
    </xf>
    <xf numFmtId="38" fontId="34" fillId="0" borderId="9" xfId="1" applyFont="1" applyBorder="1" applyAlignment="1">
      <alignment horizontal="center" vertical="center" wrapText="1" shrinkToFit="1"/>
    </xf>
    <xf numFmtId="38" fontId="42" fillId="3" borderId="6" xfId="1" applyFont="1" applyFill="1" applyBorder="1" applyAlignment="1" applyProtection="1">
      <alignment horizontal="center" vertical="center"/>
      <protection locked="0"/>
    </xf>
    <xf numFmtId="38" fontId="42" fillId="3" borderId="2" xfId="1" applyFont="1" applyFill="1" applyBorder="1" applyAlignment="1" applyProtection="1">
      <alignment horizontal="center" vertical="center"/>
      <protection locked="0"/>
    </xf>
    <xf numFmtId="38" fontId="34" fillId="3" borderId="6" xfId="1" applyFont="1" applyFill="1" applyBorder="1" applyAlignment="1" applyProtection="1">
      <alignment horizontal="center" vertical="center"/>
      <protection locked="0"/>
    </xf>
    <xf numFmtId="38" fontId="34" fillId="3" borderId="2" xfId="1" applyFont="1" applyFill="1" applyBorder="1" applyAlignment="1" applyProtection="1">
      <alignment horizontal="center" vertical="center"/>
      <protection locked="0"/>
    </xf>
    <xf numFmtId="38" fontId="34" fillId="3" borderId="75" xfId="1" applyFont="1" applyFill="1" applyBorder="1" applyAlignment="1" applyProtection="1">
      <alignment horizontal="center" vertical="center"/>
      <protection locked="0"/>
    </xf>
    <xf numFmtId="38" fontId="6" fillId="3" borderId="77"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38" fontId="6" fillId="3" borderId="81" xfId="1" applyFont="1" applyFill="1" applyBorder="1" applyAlignment="1" applyProtection="1">
      <alignment horizontal="center" vertical="center"/>
      <protection locked="0"/>
    </xf>
    <xf numFmtId="0" fontId="6" fillId="3" borderId="75" xfId="1" applyNumberFormat="1" applyFont="1" applyFill="1" applyBorder="1" applyAlignment="1" applyProtection="1">
      <alignment horizontal="center" vertical="center"/>
      <protection locked="0"/>
    </xf>
    <xf numFmtId="0" fontId="6" fillId="3" borderId="27" xfId="1" applyNumberFormat="1" applyFont="1" applyFill="1" applyBorder="1" applyAlignment="1" applyProtection="1">
      <alignment horizontal="center" vertical="center"/>
      <protection locked="0"/>
    </xf>
    <xf numFmtId="0" fontId="6" fillId="3" borderId="28" xfId="1" applyNumberFormat="1" applyFont="1" applyFill="1" applyBorder="1" applyAlignment="1" applyProtection="1">
      <alignment horizontal="center" vertical="center"/>
      <protection locked="0"/>
    </xf>
    <xf numFmtId="38" fontId="57" fillId="2" borderId="23" xfId="1" applyFont="1" applyFill="1" applyBorder="1" applyAlignment="1">
      <alignment horizontal="center" vertical="center"/>
    </xf>
    <xf numFmtId="38" fontId="57" fillId="2" borderId="10" xfId="1" applyFont="1" applyFill="1" applyBorder="1" applyAlignment="1">
      <alignment horizontal="center" vertical="center"/>
    </xf>
    <xf numFmtId="38" fontId="34" fillId="0" borderId="23" xfId="1" applyFont="1" applyFill="1" applyBorder="1" applyAlignment="1">
      <alignment horizontal="left" vertical="center" wrapText="1" shrinkToFit="1"/>
    </xf>
    <xf numFmtId="38" fontId="34" fillId="0" borderId="8" xfId="1" applyFont="1" applyFill="1" applyBorder="1" applyAlignment="1">
      <alignment horizontal="left" vertical="center" wrapText="1" shrinkToFit="1"/>
    </xf>
    <xf numFmtId="38" fontId="34" fillId="0" borderId="9" xfId="1" applyFont="1" applyFill="1" applyBorder="1" applyAlignment="1">
      <alignment horizontal="left" vertical="center" wrapText="1" shrinkToFit="1"/>
    </xf>
    <xf numFmtId="38" fontId="34" fillId="3" borderId="8" xfId="1" applyFont="1" applyFill="1" applyBorder="1" applyAlignment="1" applyProtection="1">
      <alignment horizontal="center" vertical="center" wrapText="1" shrinkToFit="1"/>
      <protection locked="0"/>
    </xf>
    <xf numFmtId="38" fontId="34" fillId="3" borderId="10" xfId="1" applyFont="1" applyFill="1" applyBorder="1" applyAlignment="1" applyProtection="1">
      <alignment horizontal="center" vertical="center" wrapText="1" shrinkToFit="1"/>
      <protection locked="0"/>
    </xf>
    <xf numFmtId="38" fontId="34" fillId="3" borderId="24" xfId="1" applyFont="1" applyFill="1" applyBorder="1" applyAlignment="1" applyProtection="1">
      <alignment horizontal="center" vertical="center" wrapText="1" shrinkToFit="1"/>
      <protection locked="0"/>
    </xf>
    <xf numFmtId="38" fontId="34" fillId="0" borderId="23" xfId="1" applyFont="1" applyBorder="1" applyAlignment="1">
      <alignment horizontal="center" vertical="center" wrapText="1"/>
    </xf>
    <xf numFmtId="38" fontId="34" fillId="0" borderId="8" xfId="1" applyFont="1" applyBorder="1" applyAlignment="1">
      <alignment horizontal="center" vertical="center" wrapText="1"/>
    </xf>
    <xf numFmtId="38" fontId="34" fillId="0" borderId="9" xfId="1" applyFont="1" applyBorder="1" applyAlignment="1">
      <alignment horizontal="center" vertical="center" wrapText="1"/>
    </xf>
    <xf numFmtId="38" fontId="34" fillId="0" borderId="83" xfId="1" applyFont="1" applyFill="1" applyBorder="1" applyAlignment="1">
      <alignment horizontal="center" vertical="center" wrapText="1"/>
    </xf>
    <xf numFmtId="38" fontId="34" fillId="0" borderId="74" xfId="1" applyFont="1" applyFill="1" applyBorder="1" applyAlignment="1">
      <alignment horizontal="center" vertical="center"/>
    </xf>
    <xf numFmtId="38" fontId="34" fillId="0" borderId="84" xfId="1" applyFont="1" applyFill="1" applyBorder="1" applyAlignment="1">
      <alignment horizontal="center" vertical="center"/>
    </xf>
    <xf numFmtId="38" fontId="15" fillId="0" borderId="2" xfId="1" applyFont="1" applyFill="1" applyBorder="1" applyAlignment="1" applyProtection="1">
      <alignment horizontal="left" vertical="center" wrapText="1"/>
      <protection locked="0"/>
    </xf>
    <xf numFmtId="38" fontId="15" fillId="0" borderId="2" xfId="1" applyFont="1" applyFill="1" applyBorder="1" applyAlignment="1" applyProtection="1">
      <alignment horizontal="left" vertical="center"/>
      <protection locked="0"/>
    </xf>
    <xf numFmtId="38" fontId="15" fillId="0" borderId="3" xfId="1" applyFont="1" applyFill="1" applyBorder="1" applyAlignment="1" applyProtection="1">
      <alignment horizontal="left" vertical="center"/>
      <protection locked="0"/>
    </xf>
    <xf numFmtId="38" fontId="11" fillId="0" borderId="0" xfId="1" applyFont="1" applyBorder="1" applyAlignment="1">
      <alignment horizontal="left" vertical="top" wrapText="1"/>
    </xf>
    <xf numFmtId="38" fontId="42" fillId="2" borderId="15" xfId="1" applyFont="1" applyFill="1" applyBorder="1" applyAlignment="1">
      <alignment horizontal="left" vertical="center" wrapText="1"/>
    </xf>
    <xf numFmtId="38" fontId="42" fillId="2" borderId="228" xfId="1" applyFont="1" applyFill="1" applyBorder="1" applyAlignment="1">
      <alignment horizontal="left" vertical="center" wrapText="1"/>
    </xf>
    <xf numFmtId="38" fontId="42" fillId="2" borderId="229" xfId="1" applyFont="1" applyFill="1" applyBorder="1" applyAlignment="1">
      <alignment horizontal="left" vertical="center" wrapText="1"/>
    </xf>
    <xf numFmtId="38" fontId="42" fillId="2" borderId="16" xfId="1" applyFont="1" applyFill="1" applyBorder="1" applyAlignment="1">
      <alignment horizontal="left" vertical="center" wrapText="1"/>
    </xf>
    <xf numFmtId="38" fontId="42" fillId="2" borderId="0" xfId="1" applyFont="1" applyFill="1" applyBorder="1" applyAlignment="1">
      <alignment horizontal="left" vertical="center" wrapText="1"/>
    </xf>
    <xf numFmtId="38" fontId="42" fillId="2" borderId="158" xfId="1" applyFont="1" applyFill="1" applyBorder="1" applyAlignment="1">
      <alignment horizontal="left" vertical="center" wrapText="1"/>
    </xf>
    <xf numFmtId="38" fontId="42" fillId="2" borderId="230" xfId="1" applyFont="1" applyFill="1" applyBorder="1" applyAlignment="1">
      <alignment horizontal="left" vertical="center" wrapText="1"/>
    </xf>
    <xf numFmtId="38" fontId="42" fillId="2" borderId="18" xfId="1" applyFont="1" applyFill="1" applyBorder="1" applyAlignment="1">
      <alignment horizontal="left" vertical="center" wrapText="1"/>
    </xf>
    <xf numFmtId="38" fontId="42" fillId="2" borderId="19" xfId="1" applyFont="1" applyFill="1" applyBorder="1" applyAlignment="1">
      <alignment horizontal="left" vertical="center" wrapText="1"/>
    </xf>
    <xf numFmtId="38" fontId="34" fillId="0" borderId="24" xfId="1" applyFont="1" applyFill="1" applyBorder="1" applyAlignment="1" applyProtection="1">
      <alignment horizontal="center" vertical="center" wrapText="1" shrinkToFit="1"/>
      <protection locked="0"/>
    </xf>
    <xf numFmtId="38" fontId="34" fillId="0" borderId="10" xfId="1" applyFont="1" applyFill="1" applyBorder="1" applyAlignment="1" applyProtection="1">
      <alignment horizontal="center" vertical="center" wrapText="1" shrinkToFit="1"/>
      <protection locked="0"/>
    </xf>
    <xf numFmtId="38" fontId="52" fillId="0" borderId="8" xfId="1" applyFont="1" applyFill="1" applyBorder="1" applyAlignment="1" applyProtection="1">
      <alignment horizontal="center" vertical="center" wrapText="1" shrinkToFit="1"/>
      <protection locked="0"/>
    </xf>
    <xf numFmtId="38" fontId="52" fillId="0" borderId="10" xfId="1" applyFont="1" applyFill="1" applyBorder="1" applyAlignment="1" applyProtection="1">
      <alignment horizontal="center" vertical="center" wrapText="1" shrinkToFit="1"/>
      <protection locked="0"/>
    </xf>
    <xf numFmtId="38" fontId="34" fillId="0" borderId="24" xfId="1" applyFont="1" applyFill="1" applyBorder="1" applyAlignment="1">
      <alignment horizontal="center" vertical="center" wrapText="1" shrinkToFit="1"/>
    </xf>
    <xf numFmtId="38" fontId="34" fillId="0" borderId="10" xfId="1" applyFont="1" applyFill="1" applyBorder="1" applyAlignment="1">
      <alignment horizontal="center" vertical="center" wrapText="1" shrinkToFit="1"/>
    </xf>
    <xf numFmtId="7" fontId="34" fillId="0" borderId="24" xfId="1" applyNumberFormat="1" applyFont="1" applyFill="1" applyBorder="1" applyAlignment="1">
      <alignment horizontal="center" vertical="center" wrapText="1" shrinkToFit="1"/>
    </xf>
    <xf numFmtId="7" fontId="34" fillId="0" borderId="10" xfId="1" applyNumberFormat="1" applyFont="1" applyFill="1" applyBorder="1" applyAlignment="1">
      <alignment horizontal="center" vertical="center" wrapText="1" shrinkToFit="1"/>
    </xf>
    <xf numFmtId="38" fontId="34" fillId="0" borderId="16" xfId="1" applyFont="1" applyFill="1" applyBorder="1" applyAlignment="1">
      <alignment horizontal="left" vertical="center" wrapText="1" shrinkToFit="1"/>
    </xf>
    <xf numFmtId="38" fontId="34" fillId="0" borderId="0" xfId="1" applyFont="1" applyFill="1" applyBorder="1" applyAlignment="1">
      <alignment horizontal="left" vertical="center" wrapText="1" shrinkToFit="1"/>
    </xf>
    <xf numFmtId="38" fontId="34" fillId="0" borderId="155" xfId="1" applyFont="1" applyFill="1" applyBorder="1" applyAlignment="1">
      <alignment horizontal="left" vertical="center" wrapText="1" shrinkToFit="1"/>
    </xf>
    <xf numFmtId="38" fontId="48" fillId="0" borderId="0" xfId="1" applyFont="1" applyFill="1" applyBorder="1" applyAlignment="1">
      <alignment horizontal="left" vertical="center" wrapText="1"/>
    </xf>
    <xf numFmtId="38" fontId="7" fillId="0" borderId="1" xfId="1" applyFont="1" applyBorder="1" applyAlignment="1">
      <alignment horizontal="center" vertical="center" shrinkToFit="1"/>
    </xf>
    <xf numFmtId="38" fontId="7" fillId="0" borderId="5" xfId="1" applyFont="1" applyBorder="1" applyAlignment="1">
      <alignment horizontal="center" vertical="center" shrinkToFit="1"/>
    </xf>
    <xf numFmtId="38" fontId="31" fillId="0" borderId="6" xfId="1" applyFont="1" applyFill="1" applyBorder="1" applyAlignment="1" applyProtection="1">
      <alignment horizontal="center" vertical="center"/>
      <protection locked="0"/>
    </xf>
    <xf numFmtId="38" fontId="31" fillId="0" borderId="2" xfId="1" applyFont="1" applyFill="1" applyBorder="1" applyAlignment="1" applyProtection="1">
      <alignment horizontal="center" vertical="center"/>
      <protection locked="0"/>
    </xf>
    <xf numFmtId="38" fontId="6" fillId="0" borderId="6"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38" fontId="6" fillId="0" borderId="75" xfId="1" applyFont="1" applyFill="1" applyBorder="1" applyAlignment="1" applyProtection="1">
      <alignment horizontal="center" vertical="center"/>
      <protection locked="0"/>
    </xf>
    <xf numFmtId="38" fontId="6" fillId="0" borderId="77" xfId="1" applyFont="1" applyFill="1" applyBorder="1" applyAlignment="1" applyProtection="1">
      <alignment horizontal="center" vertical="center"/>
      <protection locked="0"/>
    </xf>
    <xf numFmtId="38" fontId="6" fillId="0" borderId="4" xfId="1" applyFont="1" applyFill="1" applyBorder="1" applyAlignment="1" applyProtection="1">
      <alignment horizontal="center" vertical="center"/>
      <protection locked="0"/>
    </xf>
    <xf numFmtId="38" fontId="6" fillId="0" borderId="81" xfId="1" applyFont="1" applyFill="1" applyBorder="1" applyAlignment="1" applyProtection="1">
      <alignment horizontal="center" vertical="center"/>
      <protection locked="0"/>
    </xf>
    <xf numFmtId="0" fontId="34" fillId="0" borderId="75" xfId="1" applyNumberFormat="1" applyFont="1" applyFill="1" applyBorder="1" applyAlignment="1" applyProtection="1">
      <alignment horizontal="center" vertical="center"/>
      <protection locked="0"/>
    </xf>
    <xf numFmtId="0" fontId="34" fillId="0" borderId="27" xfId="1" applyNumberFormat="1" applyFont="1" applyFill="1" applyBorder="1" applyAlignment="1" applyProtection="1">
      <alignment horizontal="center" vertical="center"/>
      <protection locked="0"/>
    </xf>
    <xf numFmtId="0" fontId="34" fillId="0" borderId="28" xfId="1" applyNumberFormat="1" applyFont="1" applyFill="1" applyBorder="1" applyAlignment="1" applyProtection="1">
      <alignment horizontal="center" vertical="center"/>
      <protection locked="0"/>
    </xf>
    <xf numFmtId="38" fontId="57" fillId="2" borderId="8" xfId="1" applyFont="1" applyFill="1" applyBorder="1" applyAlignment="1">
      <alignment horizontal="center" vertical="center"/>
    </xf>
    <xf numFmtId="38" fontId="7" fillId="0" borderId="1" xfId="1" applyFont="1" applyBorder="1" applyAlignment="1">
      <alignment horizontal="center" vertical="center" wrapText="1"/>
    </xf>
    <xf numFmtId="38" fontId="7" fillId="0" borderId="5" xfId="1" applyFont="1" applyBorder="1" applyAlignment="1">
      <alignment horizontal="center" vertical="center"/>
    </xf>
    <xf numFmtId="38" fontId="6" fillId="0" borderId="83" xfId="1" applyFont="1" applyFill="1" applyBorder="1" applyAlignment="1">
      <alignment horizontal="center" vertical="center" wrapText="1"/>
    </xf>
    <xf numFmtId="38" fontId="6" fillId="0" borderId="74" xfId="1" applyFont="1" applyFill="1" applyBorder="1" applyAlignment="1">
      <alignment horizontal="center" vertical="center"/>
    </xf>
    <xf numFmtId="38" fontId="6" fillId="0" borderId="84" xfId="1" applyFont="1" applyFill="1" applyBorder="1" applyAlignment="1">
      <alignment horizontal="center" vertical="center"/>
    </xf>
    <xf numFmtId="38" fontId="14" fillId="0" borderId="2" xfId="1" applyFont="1" applyFill="1" applyBorder="1" applyAlignment="1" applyProtection="1">
      <alignment horizontal="left" vertical="center" wrapText="1"/>
      <protection locked="0"/>
    </xf>
    <xf numFmtId="38" fontId="14" fillId="0" borderId="2" xfId="1" applyFont="1" applyFill="1" applyBorder="1" applyAlignment="1" applyProtection="1">
      <alignment horizontal="left" vertical="center"/>
      <protection locked="0"/>
    </xf>
    <xf numFmtId="38" fontId="14" fillId="0" borderId="3" xfId="1" applyFont="1" applyFill="1" applyBorder="1" applyAlignment="1" applyProtection="1">
      <alignment horizontal="left" vertical="center"/>
      <protection locked="0"/>
    </xf>
    <xf numFmtId="38" fontId="6" fillId="0" borderId="1" xfId="1" applyFont="1" applyBorder="1" applyAlignment="1">
      <alignment horizontal="center" vertical="center" wrapText="1"/>
    </xf>
    <xf numFmtId="38" fontId="6" fillId="0" borderId="5" xfId="1" applyFont="1" applyBorder="1" applyAlignment="1">
      <alignment horizontal="center" vertical="center"/>
    </xf>
    <xf numFmtId="38" fontId="31" fillId="3" borderId="6" xfId="1" applyFont="1" applyFill="1" applyBorder="1" applyAlignment="1" applyProtection="1">
      <alignment horizontal="center" vertical="center"/>
      <protection locked="0"/>
    </xf>
    <xf numFmtId="38" fontId="31" fillId="3" borderId="2" xfId="1" applyFont="1" applyFill="1" applyBorder="1" applyAlignment="1" applyProtection="1">
      <alignment horizontal="center" vertical="center"/>
      <protection locked="0"/>
    </xf>
    <xf numFmtId="38" fontId="31" fillId="3" borderId="3" xfId="1" applyFont="1" applyFill="1" applyBorder="1" applyAlignment="1" applyProtection="1">
      <alignment horizontal="center" vertical="center"/>
      <protection locked="0"/>
    </xf>
    <xf numFmtId="0" fontId="6" fillId="3" borderId="7" xfId="1" applyNumberFormat="1" applyFont="1" applyFill="1" applyBorder="1" applyAlignment="1" applyProtection="1">
      <alignment horizontal="center" vertical="center"/>
      <protection locked="0"/>
    </xf>
    <xf numFmtId="0" fontId="6" fillId="3" borderId="2" xfId="1" applyNumberFormat="1" applyFont="1" applyFill="1" applyBorder="1" applyAlignment="1" applyProtection="1">
      <alignment horizontal="center" vertical="center"/>
      <protection locked="0"/>
    </xf>
    <xf numFmtId="38" fontId="6" fillId="0" borderId="23" xfId="1" applyFont="1" applyBorder="1" applyAlignment="1">
      <alignment horizontal="center" vertical="center"/>
    </xf>
    <xf numFmtId="38" fontId="6" fillId="0" borderId="9" xfId="1" applyFont="1" applyBorder="1" applyAlignment="1">
      <alignment horizontal="center" vertical="center"/>
    </xf>
    <xf numFmtId="38" fontId="6" fillId="0" borderId="21" xfId="1" applyFont="1" applyBorder="1" applyAlignment="1">
      <alignment horizontal="center" vertical="center"/>
    </xf>
    <xf numFmtId="38" fontId="6" fillId="0" borderId="82" xfId="1" applyFont="1" applyBorder="1" applyAlignment="1">
      <alignment horizontal="center" vertical="center"/>
    </xf>
    <xf numFmtId="38" fontId="6" fillId="3" borderId="18" xfId="1" applyFont="1" applyFill="1" applyBorder="1" applyAlignment="1" applyProtection="1">
      <alignment horizontal="left" vertical="center" wrapText="1"/>
      <protection locked="0"/>
    </xf>
    <xf numFmtId="38" fontId="6" fillId="0" borderId="193" xfId="1" applyFont="1" applyBorder="1" applyAlignment="1">
      <alignment vertical="center" wrapText="1"/>
    </xf>
    <xf numFmtId="38" fontId="6" fillId="0" borderId="194" xfId="1" applyFont="1" applyBorder="1" applyAlignment="1">
      <alignment vertical="center" wrapText="1"/>
    </xf>
    <xf numFmtId="38" fontId="6" fillId="0" borderId="203" xfId="1" applyFont="1" applyBorder="1" applyAlignment="1">
      <alignment vertical="center" wrapText="1"/>
    </xf>
    <xf numFmtId="38" fontId="6" fillId="0" borderId="159" xfId="1" applyFont="1" applyBorder="1" applyAlignment="1">
      <alignment vertical="center" wrapText="1"/>
    </xf>
    <xf numFmtId="38" fontId="6" fillId="0" borderId="0" xfId="1" applyFont="1" applyBorder="1" applyAlignment="1">
      <alignment vertical="center" wrapText="1"/>
    </xf>
    <xf numFmtId="38" fontId="6" fillId="0" borderId="204" xfId="1" applyFont="1" applyBorder="1" applyAlignment="1">
      <alignment vertical="center" wrapText="1"/>
    </xf>
    <xf numFmtId="177" fontId="34" fillId="0" borderId="197" xfId="1" applyNumberFormat="1" applyFont="1" applyBorder="1" applyAlignment="1">
      <alignment horizontal="right" vertical="center"/>
    </xf>
    <xf numFmtId="177" fontId="34" fillId="0" borderId="202" xfId="1" applyNumberFormat="1" applyFont="1" applyBorder="1" applyAlignment="1">
      <alignment horizontal="right" vertical="center"/>
    </xf>
    <xf numFmtId="38" fontId="43" fillId="4" borderId="165" xfId="1" applyFont="1" applyFill="1" applyBorder="1" applyAlignment="1">
      <alignment horizontal="center" vertical="center" shrinkToFit="1"/>
    </xf>
    <xf numFmtId="38" fontId="30" fillId="4" borderId="0" xfId="1" applyFont="1" applyFill="1" applyBorder="1" applyAlignment="1">
      <alignment horizontal="left" vertical="center" wrapText="1"/>
    </xf>
    <xf numFmtId="38" fontId="6" fillId="0" borderId="23" xfId="1" applyFont="1" applyBorder="1" applyAlignment="1">
      <alignment horizontal="left" vertical="center" shrinkToFit="1"/>
    </xf>
    <xf numFmtId="38" fontId="6" fillId="0" borderId="8" xfId="1" applyFont="1" applyBorder="1" applyAlignment="1">
      <alignment horizontal="left" vertical="center" shrinkToFit="1"/>
    </xf>
    <xf numFmtId="38" fontId="6" fillId="0" borderId="9" xfId="1" applyFont="1" applyBorder="1" applyAlignment="1">
      <alignment horizontal="left" vertical="center" shrinkToFit="1"/>
    </xf>
    <xf numFmtId="38" fontId="39" fillId="0" borderId="8" xfId="1" applyFont="1" applyFill="1" applyBorder="1" applyAlignment="1" applyProtection="1">
      <alignment horizontal="center" vertical="center" shrinkToFit="1"/>
      <protection locked="0"/>
    </xf>
    <xf numFmtId="38" fontId="39" fillId="0" borderId="10" xfId="1" applyFont="1" applyFill="1" applyBorder="1" applyAlignment="1" applyProtection="1">
      <alignment horizontal="center" vertical="center" shrinkToFit="1"/>
      <protection locked="0"/>
    </xf>
    <xf numFmtId="38" fontId="6" fillId="0" borderId="198" xfId="1" applyFont="1" applyBorder="1" applyAlignment="1">
      <alignment horizontal="left" vertical="center" wrapText="1"/>
    </xf>
    <xf numFmtId="38" fontId="6" fillId="0" borderId="199" xfId="1" applyFont="1" applyBorder="1" applyAlignment="1">
      <alignment horizontal="left" vertical="center"/>
    </xf>
    <xf numFmtId="177" fontId="34" fillId="0" borderId="200" xfId="1" applyNumberFormat="1" applyFont="1" applyFill="1" applyBorder="1" applyAlignment="1">
      <alignment horizontal="right" vertical="center"/>
    </xf>
    <xf numFmtId="177" fontId="34" fillId="0" borderId="201" xfId="1" applyNumberFormat="1" applyFont="1" applyFill="1" applyBorder="1" applyAlignment="1">
      <alignment horizontal="right" vertical="center"/>
    </xf>
    <xf numFmtId="38" fontId="6" fillId="0" borderId="24" xfId="1" applyFont="1" applyFill="1" applyBorder="1" applyAlignment="1" applyProtection="1">
      <alignment horizontal="center" vertical="center" shrinkToFit="1"/>
      <protection locked="0"/>
    </xf>
    <xf numFmtId="38" fontId="6" fillId="0" borderId="10" xfId="1" applyFont="1" applyFill="1" applyBorder="1" applyAlignment="1" applyProtection="1">
      <alignment horizontal="center" vertical="center" shrinkToFit="1"/>
      <protection locked="0"/>
    </xf>
    <xf numFmtId="38" fontId="6" fillId="0" borderId="193" xfId="1" applyFont="1" applyBorder="1" applyAlignment="1">
      <alignment horizontal="center" vertical="center" wrapText="1"/>
    </xf>
    <xf numFmtId="38" fontId="6" fillId="0" borderId="194" xfId="1" applyFont="1" applyBorder="1" applyAlignment="1">
      <alignment horizontal="center" vertical="center"/>
    </xf>
    <xf numFmtId="38" fontId="6" fillId="0" borderId="160" xfId="1" applyFont="1" applyBorder="1" applyAlignment="1">
      <alignment horizontal="center" vertical="center"/>
    </xf>
    <xf numFmtId="38" fontId="6" fillId="0" borderId="161" xfId="1" applyFont="1" applyBorder="1" applyAlignment="1">
      <alignment horizontal="center" vertical="center"/>
    </xf>
    <xf numFmtId="38" fontId="46" fillId="0" borderId="195" xfId="1" applyFont="1" applyBorder="1" applyAlignment="1">
      <alignment horizontal="left" vertical="center"/>
    </xf>
    <xf numFmtId="38" fontId="46" fillId="0" borderId="196" xfId="1" applyFont="1" applyBorder="1" applyAlignment="1">
      <alignment horizontal="left" vertical="center"/>
    </xf>
    <xf numFmtId="177" fontId="34" fillId="3" borderId="213" xfId="1" applyNumberFormat="1" applyFont="1" applyFill="1" applyBorder="1" applyAlignment="1" applyProtection="1">
      <alignment horizontal="right" vertical="center"/>
      <protection locked="0"/>
    </xf>
    <xf numFmtId="177" fontId="34" fillId="3" borderId="214" xfId="1" applyNumberFormat="1" applyFont="1" applyFill="1" applyBorder="1" applyAlignment="1" applyProtection="1">
      <alignment horizontal="right" vertical="center"/>
      <protection locked="0"/>
    </xf>
    <xf numFmtId="38" fontId="15" fillId="0" borderId="162" xfId="1" applyFont="1" applyBorder="1" applyAlignment="1">
      <alignment horizontal="center" vertical="center"/>
    </xf>
    <xf numFmtId="38" fontId="15" fillId="0" borderId="163" xfId="1" applyFont="1" applyBorder="1" applyAlignment="1">
      <alignment horizontal="center" vertical="center"/>
    </xf>
    <xf numFmtId="38" fontId="6" fillId="0" borderId="16" xfId="1" applyFont="1" applyBorder="1" applyAlignment="1">
      <alignment horizontal="left" vertical="center" shrinkToFit="1"/>
    </xf>
    <xf numFmtId="38" fontId="6" fillId="0" borderId="0" xfId="1" applyFont="1" applyBorder="1" applyAlignment="1">
      <alignment horizontal="left" vertical="center" shrinkToFit="1"/>
    </xf>
    <xf numFmtId="38" fontId="6" fillId="0" borderId="155" xfId="1" applyFont="1" applyBorder="1" applyAlignment="1">
      <alignment horizontal="left" vertical="center" shrinkToFit="1"/>
    </xf>
    <xf numFmtId="38" fontId="6" fillId="0" borderId="215" xfId="1" applyFont="1" applyBorder="1" applyAlignment="1">
      <alignment horizontal="left" vertical="center" wrapText="1"/>
    </xf>
    <xf numFmtId="38" fontId="6" fillId="0" borderId="216" xfId="1" applyFont="1" applyBorder="1" applyAlignment="1">
      <alignment horizontal="left" vertical="center"/>
    </xf>
    <xf numFmtId="177" fontId="34" fillId="0" borderId="217" xfId="1" applyNumberFormat="1" applyFont="1" applyBorder="1" applyAlignment="1">
      <alignment horizontal="right" vertical="center"/>
    </xf>
    <xf numFmtId="177" fontId="34" fillId="0" borderId="218" xfId="1" applyNumberFormat="1" applyFont="1" applyBorder="1" applyAlignment="1">
      <alignment horizontal="right" vertical="center"/>
    </xf>
    <xf numFmtId="38" fontId="6" fillId="0" borderId="160" xfId="1" applyFont="1" applyBorder="1" applyAlignment="1">
      <alignment vertical="center" wrapText="1"/>
    </xf>
    <xf numFmtId="38" fontId="6" fillId="0" borderId="161" xfId="1" applyFont="1" applyBorder="1" applyAlignment="1">
      <alignment vertical="center" wrapText="1"/>
    </xf>
    <xf numFmtId="38" fontId="6" fillId="0" borderId="205" xfId="1" applyFont="1" applyBorder="1" applyAlignment="1">
      <alignment vertical="center" wrapText="1"/>
    </xf>
    <xf numFmtId="38" fontId="6" fillId="0" borderId="23" xfId="1" applyFont="1" applyFill="1" applyBorder="1" applyAlignment="1">
      <alignment horizontal="left" vertical="center" shrinkToFit="1"/>
    </xf>
    <xf numFmtId="38" fontId="6" fillId="0" borderId="8" xfId="1" applyFont="1" applyFill="1" applyBorder="1" applyAlignment="1">
      <alignment horizontal="left" vertical="center" shrinkToFit="1"/>
    </xf>
    <xf numFmtId="38" fontId="6" fillId="0" borderId="9" xfId="1" applyFont="1" applyFill="1" applyBorder="1" applyAlignment="1">
      <alignment horizontal="left" vertical="center" shrinkToFit="1"/>
    </xf>
    <xf numFmtId="38" fontId="6" fillId="0" borderId="210" xfId="1" applyFont="1" applyBorder="1" applyAlignment="1">
      <alignment horizontal="center" vertical="center" wrapText="1"/>
    </xf>
    <xf numFmtId="38" fontId="6" fillId="0" borderId="0" xfId="1" applyFont="1" applyBorder="1" applyAlignment="1">
      <alignment horizontal="center" vertical="center"/>
    </xf>
    <xf numFmtId="38" fontId="6" fillId="0" borderId="208" xfId="1" applyFont="1" applyBorder="1" applyAlignment="1">
      <alignment horizontal="center" vertical="center"/>
    </xf>
    <xf numFmtId="38" fontId="6" fillId="0" borderId="209" xfId="1" applyFont="1" applyBorder="1" applyAlignment="1">
      <alignment horizontal="center" vertical="center"/>
    </xf>
    <xf numFmtId="38" fontId="34" fillId="0" borderId="34" xfId="1" applyFont="1" applyBorder="1" applyAlignment="1">
      <alignment horizontal="left" vertical="center"/>
    </xf>
    <xf numFmtId="38" fontId="34" fillId="0" borderId="155" xfId="1" applyFont="1" applyBorder="1" applyAlignment="1">
      <alignment horizontal="left" vertical="center"/>
    </xf>
    <xf numFmtId="177" fontId="34" fillId="0" borderId="211" xfId="1" applyNumberFormat="1" applyFont="1" applyBorder="1" applyAlignment="1">
      <alignment horizontal="right" vertical="center"/>
    </xf>
    <xf numFmtId="177" fontId="34" fillId="0" borderId="212" xfId="1" applyNumberFormat="1" applyFont="1" applyBorder="1" applyAlignment="1">
      <alignment horizontal="right" vertical="center"/>
    </xf>
    <xf numFmtId="3" fontId="34" fillId="0" borderId="177" xfId="1" applyNumberFormat="1" applyFont="1" applyBorder="1" applyAlignment="1">
      <alignment horizontal="center" vertical="center" wrapText="1"/>
    </xf>
    <xf numFmtId="3" fontId="34" fillId="0" borderId="175" xfId="1" applyNumberFormat="1" applyFont="1" applyBorder="1" applyAlignment="1">
      <alignment horizontal="center" vertical="center" wrapText="1"/>
    </xf>
    <xf numFmtId="3" fontId="34" fillId="0" borderId="180" xfId="1" applyNumberFormat="1" applyFont="1" applyBorder="1" applyAlignment="1">
      <alignment horizontal="center" vertical="center" wrapText="1"/>
    </xf>
    <xf numFmtId="3" fontId="34" fillId="0" borderId="178" xfId="1" applyNumberFormat="1" applyFont="1" applyBorder="1" applyAlignment="1">
      <alignment horizontal="center" vertical="center" wrapText="1"/>
    </xf>
    <xf numFmtId="38" fontId="43" fillId="4" borderId="188" xfId="1" applyFont="1" applyFill="1" applyBorder="1" applyAlignment="1">
      <alignment horizontal="left" vertical="center"/>
    </xf>
    <xf numFmtId="38" fontId="6" fillId="0" borderId="8" xfId="1" applyFont="1" applyFill="1" applyBorder="1" applyAlignment="1" applyProtection="1">
      <alignment horizontal="center" vertical="center" shrinkToFit="1"/>
      <protection locked="0"/>
    </xf>
    <xf numFmtId="38" fontId="6" fillId="0" borderId="166" xfId="1" applyFont="1" applyBorder="1" applyAlignment="1">
      <alignment horizontal="center" vertical="center" wrapText="1"/>
    </xf>
    <xf numFmtId="38" fontId="6" fillId="0" borderId="167" xfId="1" applyFont="1" applyBorder="1" applyAlignment="1">
      <alignment horizontal="center" vertical="center" wrapText="1"/>
    </xf>
    <xf numFmtId="38" fontId="6" fillId="0" borderId="59" xfId="1" applyFont="1" applyBorder="1" applyAlignment="1">
      <alignment horizontal="center" vertical="center" wrapText="1"/>
    </xf>
    <xf numFmtId="38" fontId="6" fillId="0" borderId="58" xfId="1" applyFont="1" applyBorder="1" applyAlignment="1">
      <alignment horizontal="center" vertical="center" wrapText="1"/>
    </xf>
    <xf numFmtId="38" fontId="34" fillId="0" borderId="168" xfId="1" applyFont="1" applyBorder="1" applyAlignment="1">
      <alignment horizontal="left" vertical="center"/>
    </xf>
    <xf numFmtId="38" fontId="34" fillId="0" borderId="169" xfId="1" applyFont="1" applyBorder="1" applyAlignment="1">
      <alignment horizontal="left" vertical="center"/>
    </xf>
    <xf numFmtId="38" fontId="46" fillId="2" borderId="178" xfId="1" applyFont="1" applyFill="1" applyBorder="1" applyAlignment="1">
      <alignment horizontal="center" vertical="center" wrapText="1"/>
    </xf>
    <xf numFmtId="38" fontId="46" fillId="2" borderId="179" xfId="1" applyFont="1" applyFill="1" applyBorder="1" applyAlignment="1">
      <alignment horizontal="center" vertical="center" wrapText="1"/>
    </xf>
    <xf numFmtId="38" fontId="46" fillId="2" borderId="181" xfId="1" applyFont="1" applyFill="1" applyBorder="1" applyAlignment="1">
      <alignment horizontal="center" vertical="center" wrapText="1"/>
    </xf>
    <xf numFmtId="38" fontId="46" fillId="2" borderId="182" xfId="1" applyFont="1" applyFill="1" applyBorder="1" applyAlignment="1">
      <alignment horizontal="center" vertical="center" wrapText="1"/>
    </xf>
    <xf numFmtId="38" fontId="6" fillId="0" borderId="189" xfId="1" applyFont="1" applyBorder="1" applyAlignment="1">
      <alignment horizontal="left" vertical="center"/>
    </xf>
    <xf numFmtId="38" fontId="6" fillId="0" borderId="174" xfId="1" applyFont="1" applyBorder="1" applyAlignment="1">
      <alignment horizontal="left" vertical="center"/>
    </xf>
    <xf numFmtId="177" fontId="34" fillId="3" borderId="191" xfId="1" applyNumberFormat="1" applyFont="1" applyFill="1" applyBorder="1" applyAlignment="1" applyProtection="1">
      <alignment horizontal="right" vertical="center"/>
      <protection locked="0"/>
    </xf>
    <xf numFmtId="177" fontId="34" fillId="3" borderId="192" xfId="1" applyNumberFormat="1" applyFont="1" applyFill="1" applyBorder="1" applyAlignment="1" applyProtection="1">
      <alignment horizontal="right" vertical="center"/>
      <protection locked="0"/>
    </xf>
    <xf numFmtId="38" fontId="46" fillId="2" borderId="175" xfId="1" applyFont="1" applyFill="1" applyBorder="1" applyAlignment="1">
      <alignment horizontal="center" vertical="center" wrapText="1"/>
    </xf>
    <xf numFmtId="38" fontId="46" fillId="2" borderId="176" xfId="1" applyFont="1" applyFill="1" applyBorder="1" applyAlignment="1">
      <alignment horizontal="center" vertical="center"/>
    </xf>
    <xf numFmtId="38" fontId="46" fillId="2" borderId="178" xfId="1" applyFont="1" applyFill="1" applyBorder="1" applyAlignment="1">
      <alignment horizontal="center" vertical="center"/>
    </xf>
    <xf numFmtId="38" fontId="46" fillId="2" borderId="179" xfId="1" applyFont="1" applyFill="1" applyBorder="1" applyAlignment="1">
      <alignment horizontal="center" vertical="center"/>
    </xf>
    <xf numFmtId="177" fontId="4" fillId="0" borderId="170" xfId="1" applyNumberFormat="1" applyFont="1" applyBorder="1" applyAlignment="1">
      <alignment horizontal="right" vertical="center"/>
    </xf>
    <xf numFmtId="177" fontId="4" fillId="0" borderId="171" xfId="1" applyNumberFormat="1" applyFont="1" applyBorder="1" applyAlignment="1">
      <alignment horizontal="right" vertical="center"/>
    </xf>
    <xf numFmtId="38" fontId="6" fillId="0" borderId="45" xfId="1" applyFont="1" applyBorder="1" applyAlignment="1">
      <alignment horizontal="left" vertical="center" wrapText="1"/>
    </xf>
    <xf numFmtId="38" fontId="6" fillId="0" borderId="172" xfId="1" applyFont="1" applyBorder="1" applyAlignment="1">
      <alignment horizontal="left" vertical="center" wrapText="1"/>
    </xf>
    <xf numFmtId="177" fontId="4" fillId="0" borderId="173" xfId="1" applyNumberFormat="1" applyFont="1" applyBorder="1" applyAlignment="1">
      <alignment horizontal="right" vertical="center"/>
    </xf>
    <xf numFmtId="177" fontId="4" fillId="0" borderId="46" xfId="1" applyNumberFormat="1" applyFont="1" applyBorder="1" applyAlignment="1">
      <alignment horizontal="right" vertical="center"/>
    </xf>
    <xf numFmtId="38" fontId="4" fillId="0" borderId="17" xfId="1" applyFont="1" applyBorder="1" applyAlignment="1">
      <alignment horizontal="center" vertical="center" wrapText="1"/>
    </xf>
    <xf numFmtId="38" fontId="4" fillId="0" borderId="90" xfId="1" applyFont="1" applyBorder="1" applyAlignment="1">
      <alignment horizontal="center" vertical="center"/>
    </xf>
    <xf numFmtId="38" fontId="4" fillId="0" borderId="59" xfId="1" applyFont="1" applyBorder="1" applyAlignment="1">
      <alignment horizontal="center" vertical="center"/>
    </xf>
    <xf numFmtId="38" fontId="4" fillId="0" borderId="57" xfId="1" applyFont="1" applyBorder="1" applyAlignment="1">
      <alignment horizontal="center" vertical="center"/>
    </xf>
    <xf numFmtId="38" fontId="4" fillId="0" borderId="45" xfId="1" applyFont="1" applyBorder="1" applyAlignment="1">
      <alignment horizontal="left" vertical="center"/>
    </xf>
    <xf numFmtId="38" fontId="4" fillId="0" borderId="172" xfId="1" applyFont="1" applyBorder="1" applyAlignment="1">
      <alignment horizontal="left" vertical="center"/>
    </xf>
    <xf numFmtId="177" fontId="4" fillId="3" borderId="173" xfId="1" applyNumberFormat="1" applyFont="1" applyFill="1" applyBorder="1" applyAlignment="1" applyProtection="1">
      <alignment horizontal="right" vertical="center"/>
      <protection locked="0"/>
    </xf>
    <xf numFmtId="177" fontId="4" fillId="3" borderId="46" xfId="1" applyNumberFormat="1" applyFont="1" applyFill="1" applyBorder="1" applyAlignment="1" applyProtection="1">
      <alignment horizontal="right" vertical="center"/>
      <protection locked="0"/>
    </xf>
    <xf numFmtId="7" fontId="6" fillId="0" borderId="24" xfId="1" applyNumberFormat="1" applyFont="1" applyBorder="1" applyAlignment="1">
      <alignment horizontal="center" vertical="center" shrinkToFit="1"/>
    </xf>
    <xf numFmtId="7" fontId="6" fillId="0" borderId="10" xfId="1" applyNumberFormat="1" applyFont="1" applyBorder="1" applyAlignment="1">
      <alignment horizontal="center" vertical="center" shrinkToFit="1"/>
    </xf>
    <xf numFmtId="38" fontId="8" fillId="0" borderId="45" xfId="1" applyFont="1" applyBorder="1" applyAlignment="1">
      <alignment horizontal="left" vertical="center" wrapText="1"/>
    </xf>
    <xf numFmtId="38" fontId="8" fillId="0" borderId="172" xfId="1" applyFont="1" applyBorder="1" applyAlignment="1">
      <alignment horizontal="left" vertical="center" wrapText="1"/>
    </xf>
    <xf numFmtId="38" fontId="40" fillId="0" borderId="11" xfId="1" applyFont="1" applyBorder="1" applyAlignment="1">
      <alignment horizontal="left" vertical="center" wrapText="1"/>
    </xf>
    <xf numFmtId="38" fontId="40" fillId="0" borderId="0" xfId="1" applyFont="1" applyAlignment="1">
      <alignment horizontal="left" vertical="center" wrapText="1"/>
    </xf>
    <xf numFmtId="177" fontId="12" fillId="4" borderId="0" xfId="1" applyNumberFormat="1" applyFont="1" applyFill="1" applyBorder="1" applyAlignment="1">
      <alignment horizontal="right" vertical="top" wrapText="1"/>
    </xf>
    <xf numFmtId="177" fontId="12" fillId="4" borderId="219" xfId="1" applyNumberFormat="1" applyFont="1" applyFill="1" applyBorder="1" applyAlignment="1">
      <alignment horizontal="right" vertical="top" wrapText="1"/>
    </xf>
    <xf numFmtId="38" fontId="46" fillId="2" borderId="225" xfId="1" applyFont="1" applyFill="1" applyBorder="1" applyAlignment="1">
      <alignment horizontal="center" vertical="center" wrapText="1"/>
    </xf>
    <xf numFmtId="38" fontId="46" fillId="2" borderId="222" xfId="1" applyFont="1" applyFill="1" applyBorder="1" applyAlignment="1">
      <alignment horizontal="center" vertical="center" wrapText="1"/>
    </xf>
    <xf numFmtId="177" fontId="42" fillId="3" borderId="226" xfId="1" applyNumberFormat="1" applyFont="1" applyFill="1" applyBorder="1" applyAlignment="1">
      <alignment horizontal="center" vertical="center"/>
    </xf>
    <xf numFmtId="177" fontId="42" fillId="3" borderId="227" xfId="1" applyNumberFormat="1" applyFont="1" applyFill="1" applyBorder="1" applyAlignment="1">
      <alignment horizontal="center" vertical="center"/>
    </xf>
    <xf numFmtId="177" fontId="42" fillId="3" borderId="187" xfId="1" applyNumberFormat="1" applyFont="1" applyFill="1" applyBorder="1" applyAlignment="1">
      <alignment horizontal="center" vertical="center"/>
    </xf>
    <xf numFmtId="177" fontId="42" fillId="3" borderId="186" xfId="1" applyNumberFormat="1" applyFont="1" applyFill="1" applyBorder="1" applyAlignment="1">
      <alignment horizontal="center" vertical="center"/>
    </xf>
    <xf numFmtId="177" fontId="4" fillId="0" borderId="173" xfId="1" applyNumberFormat="1" applyFont="1" applyFill="1" applyBorder="1" applyAlignment="1">
      <alignment horizontal="right" vertical="center"/>
    </xf>
    <xf numFmtId="177" fontId="4" fillId="0" borderId="46" xfId="1" applyNumberFormat="1" applyFont="1" applyFill="1" applyBorder="1" applyAlignment="1">
      <alignment horizontal="right" vertical="center"/>
    </xf>
    <xf numFmtId="38" fontId="46" fillId="2" borderId="220" xfId="1" applyFont="1" applyFill="1" applyBorder="1" applyAlignment="1">
      <alignment horizontal="center" vertical="center"/>
    </xf>
    <xf numFmtId="38" fontId="46" fillId="2" borderId="221" xfId="1" applyFont="1" applyFill="1" applyBorder="1" applyAlignment="1">
      <alignment horizontal="center" vertical="center"/>
    </xf>
    <xf numFmtId="177" fontId="42" fillId="3" borderId="185" xfId="1" applyNumberFormat="1" applyFont="1" applyFill="1" applyBorder="1" applyAlignment="1">
      <alignment horizontal="center" vertical="center"/>
    </xf>
    <xf numFmtId="177" fontId="42" fillId="3" borderId="184" xfId="1" applyNumberFormat="1" applyFont="1" applyFill="1" applyBorder="1" applyAlignment="1">
      <alignment horizontal="center" vertical="center"/>
    </xf>
    <xf numFmtId="177" fontId="42" fillId="3" borderId="223" xfId="1" applyNumberFormat="1" applyFont="1" applyFill="1" applyBorder="1" applyAlignment="1">
      <alignment horizontal="center" vertical="center"/>
    </xf>
    <xf numFmtId="177" fontId="42" fillId="3" borderId="224" xfId="1" applyNumberFormat="1" applyFont="1" applyFill="1" applyBorder="1" applyAlignment="1">
      <alignment horizontal="center" vertical="center"/>
    </xf>
    <xf numFmtId="38" fontId="7" fillId="0" borderId="16" xfId="1" applyFont="1" applyBorder="1" applyAlignment="1">
      <alignment horizontal="center" vertical="center"/>
    </xf>
    <xf numFmtId="38" fontId="7" fillId="0" borderId="0" xfId="1" applyFont="1" applyBorder="1" applyAlignment="1">
      <alignment horizontal="center" vertical="center"/>
    </xf>
    <xf numFmtId="38" fontId="7" fillId="0" borderId="158" xfId="1" applyFont="1" applyBorder="1" applyAlignment="1">
      <alignment horizontal="center" vertical="center"/>
    </xf>
    <xf numFmtId="38" fontId="7" fillId="0" borderId="113" xfId="1" applyFont="1" applyBorder="1" applyAlignment="1">
      <alignment horizontal="center" vertical="center"/>
    </xf>
    <xf numFmtId="38" fontId="7" fillId="0" borderId="111" xfId="1" applyFont="1" applyBorder="1" applyAlignment="1">
      <alignment horizontal="center" vertical="center"/>
    </xf>
    <xf numFmtId="38" fontId="7" fillId="0" borderId="25" xfId="1" applyFont="1" applyBorder="1" applyAlignment="1">
      <alignment horizontal="center" vertical="center"/>
    </xf>
    <xf numFmtId="38" fontId="6" fillId="0" borderId="8" xfId="1" applyFont="1" applyBorder="1" applyAlignment="1">
      <alignment horizontal="center" vertical="center"/>
    </xf>
    <xf numFmtId="177" fontId="34" fillId="0" borderId="180" xfId="1" applyNumberFormat="1" applyFont="1" applyBorder="1" applyAlignment="1">
      <alignment horizontal="center" vertical="center" wrapText="1"/>
    </xf>
    <xf numFmtId="177" fontId="34" fillId="0" borderId="178" xfId="1" applyNumberFormat="1" applyFont="1" applyBorder="1" applyAlignment="1">
      <alignment horizontal="center" vertical="center" wrapText="1"/>
    </xf>
    <xf numFmtId="177" fontId="34" fillId="0" borderId="183" xfId="1" applyNumberFormat="1" applyFont="1" applyBorder="1" applyAlignment="1">
      <alignment horizontal="center" vertical="center" wrapText="1"/>
    </xf>
    <xf numFmtId="177" fontId="34" fillId="0" borderId="181" xfId="1" applyNumberFormat="1" applyFont="1" applyBorder="1" applyAlignment="1">
      <alignment horizontal="center" vertical="center" wrapText="1"/>
    </xf>
    <xf numFmtId="38" fontId="6" fillId="0" borderId="24" xfId="1" applyFont="1" applyBorder="1" applyAlignment="1">
      <alignment horizontal="center" vertical="center" shrinkToFit="1"/>
    </xf>
    <xf numFmtId="38" fontId="6" fillId="0" borderId="10" xfId="1" applyFont="1" applyBorder="1" applyAlignment="1">
      <alignment horizontal="center" vertical="center" shrinkToFit="1"/>
    </xf>
    <xf numFmtId="38" fontId="7" fillId="0" borderId="49" xfId="1" applyFont="1" applyBorder="1" applyAlignment="1">
      <alignment horizontal="center" vertical="center"/>
    </xf>
    <xf numFmtId="38" fontId="7" fillId="0" borderId="50" xfId="1" applyFont="1" applyBorder="1" applyAlignment="1">
      <alignment horizontal="center" vertical="center"/>
    </xf>
    <xf numFmtId="38" fontId="7" fillId="0" borderId="51" xfId="1" applyFont="1" applyBorder="1" applyAlignment="1">
      <alignment horizontal="center" vertical="center"/>
    </xf>
    <xf numFmtId="180" fontId="6" fillId="0" borderId="80" xfId="1" applyNumberFormat="1" applyFont="1" applyBorder="1" applyAlignment="1">
      <alignment horizontal="right" vertical="center"/>
    </xf>
    <xf numFmtId="180" fontId="6" fillId="0" borderId="79" xfId="1" applyNumberFormat="1" applyFont="1" applyBorder="1" applyAlignment="1">
      <alignment horizontal="right" vertical="center"/>
    </xf>
    <xf numFmtId="0" fontId="7" fillId="3" borderId="91" xfId="1" applyNumberFormat="1" applyFont="1" applyFill="1" applyBorder="1" applyAlignment="1">
      <alignment horizontal="center" vertical="center"/>
    </xf>
    <xf numFmtId="0" fontId="7" fillId="3" borderId="85" xfId="1" applyNumberFormat="1" applyFont="1" applyFill="1" applyBorder="1" applyAlignment="1">
      <alignment horizontal="center" vertical="center"/>
    </xf>
    <xf numFmtId="38" fontId="6" fillId="0" borderId="148" xfId="1" applyFont="1" applyBorder="1" applyAlignment="1">
      <alignment horizontal="center" vertical="top" wrapText="1"/>
    </xf>
    <xf numFmtId="38" fontId="6" fillId="0" borderId="149" xfId="1" applyFont="1" applyBorder="1" applyAlignment="1">
      <alignment horizontal="center" vertical="top" wrapText="1"/>
    </xf>
    <xf numFmtId="38" fontId="3" fillId="3" borderId="36" xfId="1" applyFont="1" applyFill="1" applyBorder="1" applyAlignment="1">
      <alignment horizontal="center" vertical="top" wrapText="1"/>
    </xf>
    <xf numFmtId="38" fontId="3" fillId="3" borderId="78" xfId="1" applyFont="1" applyFill="1" applyBorder="1" applyAlignment="1">
      <alignment horizontal="center" vertical="top" wrapText="1"/>
    </xf>
    <xf numFmtId="38" fontId="10" fillId="3" borderId="34" xfId="1" applyFont="1" applyFill="1" applyBorder="1" applyAlignment="1">
      <alignment horizontal="left" vertical="top" wrapText="1"/>
    </xf>
    <xf numFmtId="38" fontId="10" fillId="3" borderId="29" xfId="1" applyFont="1" applyFill="1" applyBorder="1" applyAlignment="1">
      <alignment horizontal="left" vertical="top" wrapText="1"/>
    </xf>
    <xf numFmtId="38" fontId="10" fillId="3" borderId="59" xfId="1" applyFont="1" applyFill="1" applyBorder="1" applyAlignment="1">
      <alignment horizontal="left" vertical="top" wrapText="1"/>
    </xf>
    <xf numFmtId="38" fontId="10" fillId="3" borderId="58" xfId="1" applyFont="1" applyFill="1" applyBorder="1" applyAlignment="1">
      <alignment horizontal="left" vertical="top" wrapText="1"/>
    </xf>
    <xf numFmtId="38" fontId="10" fillId="3" borderId="33" xfId="1" applyFont="1" applyFill="1" applyBorder="1" applyAlignment="1">
      <alignment horizontal="left" vertical="top" wrapText="1"/>
    </xf>
    <xf numFmtId="38" fontId="10" fillId="3" borderId="43" xfId="1" applyFont="1" applyFill="1" applyBorder="1" applyAlignment="1">
      <alignment horizontal="left" vertical="top" wrapText="1"/>
    </xf>
    <xf numFmtId="38" fontId="10" fillId="0" borderId="60" xfId="1" applyFont="1" applyBorder="1" applyAlignment="1">
      <alignment horizontal="center" wrapText="1"/>
    </xf>
    <xf numFmtId="38" fontId="10" fillId="0" borderId="206" xfId="1" applyFont="1" applyBorder="1" applyAlignment="1">
      <alignment horizontal="center" wrapText="1"/>
    </xf>
    <xf numFmtId="38" fontId="58" fillId="0" borderId="17" xfId="1" applyFont="1" applyBorder="1" applyAlignment="1">
      <alignment horizontal="center" vertical="center" wrapText="1"/>
    </xf>
    <xf numFmtId="38" fontId="58" fillId="0" borderId="90" xfId="1" applyFont="1" applyBorder="1" applyAlignment="1">
      <alignment horizontal="center" vertical="center"/>
    </xf>
    <xf numFmtId="38" fontId="58" fillId="0" borderId="59" xfId="1" applyFont="1" applyBorder="1" applyAlignment="1">
      <alignment horizontal="center" vertical="center"/>
    </xf>
    <xf numFmtId="38" fontId="58" fillId="0" borderId="57" xfId="1" applyFont="1" applyBorder="1" applyAlignment="1">
      <alignment horizontal="center" vertical="center"/>
    </xf>
    <xf numFmtId="38" fontId="58" fillId="0" borderId="45" xfId="1" applyFont="1" applyBorder="1" applyAlignment="1">
      <alignment horizontal="left" vertical="center"/>
    </xf>
    <xf numFmtId="38" fontId="58" fillId="0" borderId="172" xfId="1" applyFont="1" applyBorder="1" applyAlignment="1">
      <alignment horizontal="left" vertical="center"/>
    </xf>
    <xf numFmtId="177" fontId="58" fillId="3" borderId="173" xfId="1" applyNumberFormat="1" applyFont="1" applyFill="1" applyBorder="1" applyAlignment="1" applyProtection="1">
      <alignment horizontal="right" vertical="center"/>
      <protection locked="0"/>
    </xf>
    <xf numFmtId="177" fontId="58" fillId="3" borderId="46" xfId="1" applyNumberFormat="1" applyFont="1" applyFill="1" applyBorder="1" applyAlignment="1" applyProtection="1">
      <alignment horizontal="right" vertical="center"/>
      <protection locked="0"/>
    </xf>
    <xf numFmtId="38" fontId="4" fillId="0" borderId="45" xfId="1" applyFont="1" applyBorder="1" applyAlignment="1">
      <alignment horizontal="left" vertical="center" wrapText="1"/>
    </xf>
    <xf numFmtId="38" fontId="4" fillId="0" borderId="172" xfId="1" applyFont="1" applyBorder="1" applyAlignment="1">
      <alignment horizontal="left" vertical="center" wrapText="1"/>
    </xf>
    <xf numFmtId="177" fontId="58" fillId="0" borderId="173" xfId="1" applyNumberFormat="1" applyFont="1" applyFill="1" applyBorder="1" applyAlignment="1">
      <alignment horizontal="right" vertical="center"/>
    </xf>
    <xf numFmtId="177" fontId="58" fillId="0" borderId="46" xfId="1" applyNumberFormat="1" applyFont="1" applyFill="1" applyBorder="1" applyAlignment="1">
      <alignment horizontal="right" vertical="center"/>
    </xf>
    <xf numFmtId="38" fontId="42" fillId="0" borderId="46" xfId="1" applyFont="1" applyBorder="1" applyAlignment="1">
      <alignment horizontal="center" vertical="center"/>
    </xf>
    <xf numFmtId="38" fontId="34" fillId="3" borderId="77" xfId="1" applyFont="1" applyFill="1" applyBorder="1" applyAlignment="1" applyProtection="1">
      <alignment horizontal="center" vertical="center"/>
      <protection locked="0"/>
    </xf>
    <xf numFmtId="38" fontId="34" fillId="3" borderId="4" xfId="1" applyFont="1" applyFill="1" applyBorder="1" applyAlignment="1" applyProtection="1">
      <alignment horizontal="center" vertical="center"/>
      <protection locked="0"/>
    </xf>
    <xf numFmtId="38" fontId="34" fillId="3" borderId="81" xfId="1" applyFont="1" applyFill="1" applyBorder="1" applyAlignment="1" applyProtection="1">
      <alignment horizontal="center" vertical="center"/>
      <protection locked="0"/>
    </xf>
    <xf numFmtId="38" fontId="42" fillId="0" borderId="45" xfId="1" applyFont="1" applyBorder="1" applyAlignment="1" applyProtection="1">
      <alignment horizontal="center" vertical="center"/>
    </xf>
    <xf numFmtId="38" fontId="42" fillId="0" borderId="60" xfId="1" applyFont="1" applyBorder="1" applyAlignment="1" applyProtection="1">
      <alignment horizontal="center" vertical="center"/>
    </xf>
    <xf numFmtId="38" fontId="57" fillId="2" borderId="23" xfId="1" applyFont="1" applyFill="1" applyBorder="1" applyAlignment="1" applyProtection="1">
      <alignment horizontal="center" vertical="center"/>
    </xf>
    <xf numFmtId="38" fontId="57" fillId="2" borderId="8" xfId="1" applyFont="1" applyFill="1" applyBorder="1" applyAlignment="1" applyProtection="1">
      <alignment horizontal="center" vertical="center"/>
    </xf>
    <xf numFmtId="38" fontId="57" fillId="2" borderId="10" xfId="1" applyFont="1" applyFill="1" applyBorder="1" applyAlignment="1" applyProtection="1">
      <alignment horizontal="center" vertical="center"/>
    </xf>
    <xf numFmtId="38" fontId="48" fillId="0" borderId="0" xfId="1" applyFont="1" applyFill="1" applyBorder="1" applyAlignment="1" applyProtection="1">
      <alignment horizontal="left" vertical="center" wrapText="1"/>
    </xf>
    <xf numFmtId="38" fontId="7" fillId="0" borderId="1" xfId="1" applyFont="1" applyBorder="1" applyAlignment="1" applyProtection="1">
      <alignment horizontal="center" vertical="center" shrinkToFit="1"/>
    </xf>
    <xf numFmtId="38" fontId="7" fillId="0" borderId="5" xfId="1" applyFont="1" applyBorder="1" applyAlignment="1" applyProtection="1">
      <alignment horizontal="center" vertical="center" shrinkToFit="1"/>
    </xf>
    <xf numFmtId="38" fontId="42" fillId="0" borderId="6" xfId="1" applyFont="1" applyFill="1" applyBorder="1" applyAlignment="1" applyProtection="1">
      <alignment horizontal="center" vertical="center"/>
    </xf>
    <xf numFmtId="38" fontId="42" fillId="0" borderId="2" xfId="1" applyFont="1" applyFill="1" applyBorder="1" applyAlignment="1" applyProtection="1">
      <alignment horizontal="center" vertical="center"/>
    </xf>
    <xf numFmtId="38" fontId="34" fillId="0" borderId="6" xfId="1" applyFont="1" applyFill="1" applyBorder="1" applyAlignment="1" applyProtection="1">
      <alignment horizontal="center" vertical="center"/>
    </xf>
    <xf numFmtId="38" fontId="34" fillId="0" borderId="2" xfId="1" applyFont="1" applyFill="1" applyBorder="1" applyAlignment="1" applyProtection="1">
      <alignment horizontal="center" vertical="center"/>
    </xf>
    <xf numFmtId="38" fontId="34" fillId="0" borderId="75" xfId="1" applyFont="1" applyFill="1" applyBorder="1" applyAlignment="1" applyProtection="1">
      <alignment horizontal="center" vertical="center"/>
    </xf>
    <xf numFmtId="38" fontId="34" fillId="0" borderId="77" xfId="1" applyFont="1" applyFill="1" applyBorder="1" applyAlignment="1" applyProtection="1">
      <alignment horizontal="center" vertical="center"/>
    </xf>
    <xf numFmtId="38" fontId="34" fillId="0" borderId="4" xfId="1" applyFont="1" applyFill="1" applyBorder="1" applyAlignment="1" applyProtection="1">
      <alignment horizontal="center" vertical="center"/>
    </xf>
    <xf numFmtId="38" fontId="34" fillId="0" borderId="81" xfId="1" applyFont="1" applyFill="1" applyBorder="1" applyAlignment="1" applyProtection="1">
      <alignment horizontal="center" vertical="center"/>
    </xf>
    <xf numFmtId="0" fontId="34" fillId="0" borderId="75" xfId="1" applyNumberFormat="1" applyFont="1" applyFill="1" applyBorder="1" applyAlignment="1" applyProtection="1">
      <alignment horizontal="center" vertical="center"/>
    </xf>
    <xf numFmtId="0" fontId="34" fillId="0" borderId="27" xfId="1" applyNumberFormat="1" applyFont="1" applyFill="1" applyBorder="1" applyAlignment="1" applyProtection="1">
      <alignment horizontal="center" vertical="center"/>
    </xf>
    <xf numFmtId="0" fontId="34" fillId="0" borderId="28" xfId="1" applyNumberFormat="1" applyFont="1" applyFill="1" applyBorder="1" applyAlignment="1" applyProtection="1">
      <alignment horizontal="center" vertical="center"/>
    </xf>
    <xf numFmtId="38" fontId="7" fillId="0" borderId="1" xfId="1" applyFont="1" applyBorder="1" applyAlignment="1" applyProtection="1">
      <alignment horizontal="center" vertical="center" wrapText="1"/>
    </xf>
    <xf numFmtId="38" fontId="7" fillId="0" borderId="5" xfId="1" applyFont="1" applyBorder="1" applyAlignment="1" applyProtection="1">
      <alignment horizontal="center" vertical="center"/>
    </xf>
    <xf numFmtId="38" fontId="6" fillId="0" borderId="83" xfId="1" applyFont="1" applyFill="1" applyBorder="1" applyAlignment="1" applyProtection="1">
      <alignment horizontal="center" vertical="center" wrapText="1"/>
    </xf>
    <xf numFmtId="38" fontId="6" fillId="0" borderId="74" xfId="1" applyFont="1" applyFill="1" applyBorder="1" applyAlignment="1" applyProtection="1">
      <alignment horizontal="center" vertical="center"/>
    </xf>
    <xf numFmtId="38" fontId="6" fillId="0" borderId="84" xfId="1" applyFont="1" applyFill="1" applyBorder="1" applyAlignment="1" applyProtection="1">
      <alignment horizontal="center" vertical="center"/>
    </xf>
    <xf numFmtId="38" fontId="14" fillId="0" borderId="2" xfId="1" applyFont="1" applyFill="1" applyBorder="1" applyAlignment="1" applyProtection="1">
      <alignment horizontal="left" vertical="center" wrapText="1"/>
    </xf>
    <xf numFmtId="38" fontId="14" fillId="0" borderId="2" xfId="1" applyFont="1" applyFill="1" applyBorder="1" applyAlignment="1" applyProtection="1">
      <alignment horizontal="left" vertical="center"/>
    </xf>
    <xf numFmtId="38" fontId="14" fillId="0" borderId="3" xfId="1" applyFont="1" applyFill="1" applyBorder="1" applyAlignment="1" applyProtection="1">
      <alignment horizontal="left" vertical="center"/>
    </xf>
    <xf numFmtId="38" fontId="6" fillId="0" borderId="1" xfId="1" applyFont="1" applyBorder="1" applyAlignment="1" applyProtection="1">
      <alignment horizontal="center" vertical="center" wrapText="1"/>
    </xf>
    <xf numFmtId="38" fontId="6" fillId="0" borderId="5" xfId="1" applyFont="1" applyBorder="1" applyAlignment="1" applyProtection="1">
      <alignment horizontal="center" vertical="center"/>
    </xf>
    <xf numFmtId="38" fontId="42" fillId="3" borderId="3" xfId="1" applyFont="1" applyFill="1" applyBorder="1" applyAlignment="1" applyProtection="1">
      <alignment horizontal="center" vertical="center"/>
      <protection locked="0"/>
    </xf>
    <xf numFmtId="0" fontId="34" fillId="3" borderId="7" xfId="1" applyNumberFormat="1" applyFont="1" applyFill="1" applyBorder="1" applyAlignment="1" applyProtection="1">
      <alignment horizontal="center" vertical="center"/>
      <protection locked="0"/>
    </xf>
    <xf numFmtId="0" fontId="34" fillId="3" borderId="2" xfId="1" applyNumberFormat="1" applyFont="1" applyFill="1" applyBorder="1" applyAlignment="1" applyProtection="1">
      <alignment horizontal="center" vertical="center"/>
      <protection locked="0"/>
    </xf>
    <xf numFmtId="38" fontId="6" fillId="0" borderId="23" xfId="1" applyFont="1" applyBorder="1" applyAlignment="1" applyProtection="1">
      <alignment horizontal="center" vertical="center"/>
    </xf>
    <xf numFmtId="38" fontId="6" fillId="0" borderId="9" xfId="1" applyFont="1" applyBorder="1" applyAlignment="1" applyProtection="1">
      <alignment horizontal="center" vertical="center"/>
    </xf>
    <xf numFmtId="38" fontId="6" fillId="0" borderId="21" xfId="1" applyFont="1" applyBorder="1" applyAlignment="1" applyProtection="1">
      <alignment horizontal="center" vertical="center"/>
    </xf>
    <xf numFmtId="38" fontId="6" fillId="0" borderId="82" xfId="1" applyFont="1" applyBorder="1" applyAlignment="1" applyProtection="1">
      <alignment horizontal="center" vertical="center"/>
    </xf>
    <xf numFmtId="38" fontId="11" fillId="0" borderId="0" xfId="1" applyFont="1" applyBorder="1" applyAlignment="1" applyProtection="1">
      <alignment horizontal="left" vertical="top" wrapText="1"/>
    </xf>
    <xf numFmtId="38" fontId="6" fillId="0" borderId="193" xfId="1" applyFont="1" applyBorder="1" applyAlignment="1" applyProtection="1">
      <alignment vertical="center" wrapText="1"/>
    </xf>
    <xf numFmtId="38" fontId="6" fillId="0" borderId="194" xfId="1" applyFont="1" applyBorder="1" applyAlignment="1" applyProtection="1">
      <alignment vertical="center" wrapText="1"/>
    </xf>
    <xf numFmtId="38" fontId="6" fillId="0" borderId="203" xfId="1" applyFont="1" applyBorder="1" applyAlignment="1" applyProtection="1">
      <alignment vertical="center" wrapText="1"/>
    </xf>
    <xf numFmtId="38" fontId="6" fillId="0" borderId="159" xfId="1" applyFont="1" applyBorder="1" applyAlignment="1" applyProtection="1">
      <alignment vertical="center" wrapText="1"/>
    </xf>
    <xf numFmtId="38" fontId="6" fillId="0" borderId="0" xfId="1" applyFont="1" applyBorder="1" applyAlignment="1" applyProtection="1">
      <alignment vertical="center" wrapText="1"/>
    </xf>
    <xf numFmtId="38" fontId="6" fillId="0" borderId="204" xfId="1" applyFont="1" applyBorder="1" applyAlignment="1" applyProtection="1">
      <alignment vertical="center" wrapText="1"/>
    </xf>
    <xf numFmtId="177" fontId="34" fillId="0" borderId="197" xfId="1" applyNumberFormat="1" applyFont="1" applyBorder="1" applyAlignment="1" applyProtection="1">
      <alignment horizontal="right" vertical="center"/>
    </xf>
    <xf numFmtId="177" fontId="34" fillId="0" borderId="202" xfId="1" applyNumberFormat="1" applyFont="1" applyBorder="1" applyAlignment="1" applyProtection="1">
      <alignment horizontal="right" vertical="center"/>
    </xf>
    <xf numFmtId="38" fontId="43" fillId="4" borderId="165" xfId="1" applyFont="1" applyFill="1" applyBorder="1" applyAlignment="1" applyProtection="1">
      <alignment horizontal="center" vertical="center" shrinkToFit="1"/>
    </xf>
    <xf numFmtId="38" fontId="30" fillId="4" borderId="0" xfId="1" applyFont="1" applyFill="1" applyBorder="1" applyAlignment="1" applyProtection="1">
      <alignment horizontal="left" vertical="center" wrapText="1"/>
    </xf>
    <xf numFmtId="38" fontId="6" fillId="0" borderId="23" xfId="1" applyFont="1" applyBorder="1" applyAlignment="1" applyProtection="1">
      <alignment horizontal="left" vertical="center" shrinkToFit="1"/>
    </xf>
    <xf numFmtId="38" fontId="6" fillId="0" borderId="8" xfId="1" applyFont="1" applyBorder="1" applyAlignment="1" applyProtection="1">
      <alignment horizontal="left" vertical="center" shrinkToFit="1"/>
    </xf>
    <xf numFmtId="38" fontId="6" fillId="0" borderId="9" xfId="1" applyFont="1" applyBorder="1" applyAlignment="1" applyProtection="1">
      <alignment horizontal="left" vertical="center" shrinkToFit="1"/>
    </xf>
    <xf numFmtId="38" fontId="39" fillId="0" borderId="8" xfId="1" applyFont="1" applyFill="1" applyBorder="1" applyAlignment="1" applyProtection="1">
      <alignment horizontal="center" vertical="center" shrinkToFit="1"/>
    </xf>
    <xf numFmtId="38" fontId="39" fillId="0" borderId="10" xfId="1" applyFont="1" applyFill="1" applyBorder="1" applyAlignment="1" applyProtection="1">
      <alignment horizontal="center" vertical="center" shrinkToFit="1"/>
    </xf>
    <xf numFmtId="38" fontId="6" fillId="0" borderId="198" xfId="1" applyFont="1" applyBorder="1" applyAlignment="1" applyProtection="1">
      <alignment horizontal="left" vertical="center" wrapText="1"/>
    </xf>
    <xf numFmtId="38" fontId="6" fillId="0" borderId="199" xfId="1" applyFont="1" applyBorder="1" applyAlignment="1" applyProtection="1">
      <alignment horizontal="left" vertical="center"/>
    </xf>
    <xf numFmtId="177" fontId="34" fillId="0" borderId="200" xfId="1" applyNumberFormat="1" applyFont="1" applyFill="1" applyBorder="1" applyAlignment="1" applyProtection="1">
      <alignment horizontal="right" vertical="center"/>
    </xf>
    <xf numFmtId="177" fontId="34" fillId="0" borderId="201" xfId="1" applyNumberFormat="1" applyFont="1" applyFill="1" applyBorder="1" applyAlignment="1" applyProtection="1">
      <alignment horizontal="right" vertical="center"/>
    </xf>
    <xf numFmtId="38" fontId="6" fillId="0" borderId="24" xfId="1" applyFont="1" applyFill="1" applyBorder="1" applyAlignment="1" applyProtection="1">
      <alignment horizontal="center" vertical="center" shrinkToFit="1"/>
    </xf>
    <xf numFmtId="38" fontId="6" fillId="0" borderId="10" xfId="1" applyFont="1" applyFill="1" applyBorder="1" applyAlignment="1" applyProtection="1">
      <alignment horizontal="center" vertical="center" shrinkToFit="1"/>
    </xf>
    <xf numFmtId="38" fontId="6" fillId="0" borderId="193" xfId="1" applyFont="1" applyBorder="1" applyAlignment="1" applyProtection="1">
      <alignment horizontal="center" vertical="center" wrapText="1"/>
    </xf>
    <xf numFmtId="38" fontId="6" fillId="0" borderId="194" xfId="1" applyFont="1" applyBorder="1" applyAlignment="1" applyProtection="1">
      <alignment horizontal="center" vertical="center"/>
    </xf>
    <xf numFmtId="38" fontId="6" fillId="0" borderId="160" xfId="1" applyFont="1" applyBorder="1" applyAlignment="1" applyProtection="1">
      <alignment horizontal="center" vertical="center"/>
    </xf>
    <xf numFmtId="38" fontId="6" fillId="0" borderId="161" xfId="1" applyFont="1" applyBorder="1" applyAlignment="1" applyProtection="1">
      <alignment horizontal="center" vertical="center"/>
    </xf>
    <xf numFmtId="38" fontId="46" fillId="0" borderId="195" xfId="1" applyFont="1" applyBorder="1" applyAlignment="1" applyProtection="1">
      <alignment horizontal="left" vertical="center"/>
    </xf>
    <xf numFmtId="38" fontId="46" fillId="0" borderId="196" xfId="1" applyFont="1" applyBorder="1" applyAlignment="1" applyProtection="1">
      <alignment horizontal="left" vertical="center"/>
    </xf>
    <xf numFmtId="38" fontId="15" fillId="0" borderId="162" xfId="1" applyFont="1" applyBorder="1" applyAlignment="1" applyProtection="1">
      <alignment horizontal="center" vertical="center"/>
    </xf>
    <xf numFmtId="38" fontId="15" fillId="0" borderId="163" xfId="1" applyFont="1" applyBorder="1" applyAlignment="1" applyProtection="1">
      <alignment horizontal="center" vertical="center"/>
    </xf>
    <xf numFmtId="38" fontId="6" fillId="0" borderId="16" xfId="1" applyFont="1" applyBorder="1" applyAlignment="1" applyProtection="1">
      <alignment horizontal="left" vertical="center" shrinkToFit="1"/>
    </xf>
    <xf numFmtId="38" fontId="6" fillId="0" borderId="0" xfId="1" applyFont="1" applyBorder="1" applyAlignment="1" applyProtection="1">
      <alignment horizontal="left" vertical="center" shrinkToFit="1"/>
    </xf>
    <xf numFmtId="38" fontId="6" fillId="0" borderId="155" xfId="1" applyFont="1" applyBorder="1" applyAlignment="1" applyProtection="1">
      <alignment horizontal="left" vertical="center" shrinkToFit="1"/>
    </xf>
    <xf numFmtId="38" fontId="6" fillId="0" borderId="215" xfId="1" applyFont="1" applyBorder="1" applyAlignment="1" applyProtection="1">
      <alignment horizontal="left" vertical="center" wrapText="1"/>
    </xf>
    <xf numFmtId="38" fontId="6" fillId="0" borderId="216" xfId="1" applyFont="1" applyBorder="1" applyAlignment="1" applyProtection="1">
      <alignment horizontal="left" vertical="center"/>
    </xf>
    <xf numFmtId="177" fontId="34" fillId="0" borderId="217" xfId="1" applyNumberFormat="1" applyFont="1" applyBorder="1" applyAlignment="1" applyProtection="1">
      <alignment horizontal="right" vertical="center"/>
    </xf>
    <xf numFmtId="177" fontId="34" fillId="0" borderId="218" xfId="1" applyNumberFormat="1" applyFont="1" applyBorder="1" applyAlignment="1" applyProtection="1">
      <alignment horizontal="right" vertical="center"/>
    </xf>
    <xf numFmtId="38" fontId="6" fillId="0" borderId="160" xfId="1" applyFont="1" applyBorder="1" applyAlignment="1" applyProtection="1">
      <alignment vertical="center" wrapText="1"/>
    </xf>
    <xf numFmtId="38" fontId="6" fillId="0" borderId="161" xfId="1" applyFont="1" applyBorder="1" applyAlignment="1" applyProtection="1">
      <alignment vertical="center" wrapText="1"/>
    </xf>
    <xf numFmtId="38" fontId="6" fillId="0" borderId="205" xfId="1" applyFont="1" applyBorder="1" applyAlignment="1" applyProtection="1">
      <alignment vertical="center" wrapText="1"/>
    </xf>
    <xf numFmtId="38" fontId="6" fillId="0" borderId="23" xfId="1" applyFont="1" applyFill="1" applyBorder="1" applyAlignment="1" applyProtection="1">
      <alignment horizontal="left" vertical="center" shrinkToFit="1"/>
    </xf>
    <xf numFmtId="38" fontId="6" fillId="0" borderId="8" xfId="1" applyFont="1" applyFill="1" applyBorder="1" applyAlignment="1" applyProtection="1">
      <alignment horizontal="left" vertical="center" shrinkToFit="1"/>
    </xf>
    <xf numFmtId="38" fontId="6" fillId="0" borderId="9" xfId="1" applyFont="1" applyFill="1" applyBorder="1" applyAlignment="1" applyProtection="1">
      <alignment horizontal="left" vertical="center" shrinkToFit="1"/>
    </xf>
    <xf numFmtId="38" fontId="6" fillId="0" borderId="210" xfId="1" applyFont="1" applyBorder="1" applyAlignment="1" applyProtection="1">
      <alignment horizontal="center" vertical="center" wrapText="1"/>
    </xf>
    <xf numFmtId="38" fontId="6" fillId="0" borderId="0" xfId="1" applyFont="1" applyBorder="1" applyAlignment="1" applyProtection="1">
      <alignment horizontal="center" vertical="center"/>
    </xf>
    <xf numFmtId="38" fontId="6" fillId="0" borderId="208" xfId="1" applyFont="1" applyBorder="1" applyAlignment="1" applyProtection="1">
      <alignment horizontal="center" vertical="center"/>
    </xf>
    <xf numFmtId="38" fontId="6" fillId="0" borderId="209" xfId="1" applyFont="1" applyBorder="1" applyAlignment="1" applyProtection="1">
      <alignment horizontal="center" vertical="center"/>
    </xf>
    <xf numFmtId="38" fontId="34" fillId="0" borderId="34" xfId="1" applyFont="1" applyBorder="1" applyAlignment="1" applyProtection="1">
      <alignment horizontal="left" vertical="center"/>
    </xf>
    <xf numFmtId="38" fontId="34" fillId="0" borderId="155" xfId="1" applyFont="1" applyBorder="1" applyAlignment="1" applyProtection="1">
      <alignment horizontal="left" vertical="center"/>
    </xf>
    <xf numFmtId="177" fontId="34" fillId="0" borderId="211" xfId="1" applyNumberFormat="1" applyFont="1" applyBorder="1" applyAlignment="1" applyProtection="1">
      <alignment horizontal="right" vertical="center"/>
    </xf>
    <xf numFmtId="177" fontId="34" fillId="0" borderId="212" xfId="1" applyNumberFormat="1" applyFont="1" applyBorder="1" applyAlignment="1" applyProtection="1">
      <alignment horizontal="right" vertical="center"/>
    </xf>
    <xf numFmtId="38" fontId="43" fillId="4" borderId="188" xfId="1" applyFont="1" applyFill="1" applyBorder="1" applyAlignment="1" applyProtection="1">
      <alignment horizontal="left" vertical="center"/>
    </xf>
    <xf numFmtId="38" fontId="6" fillId="0" borderId="8" xfId="1" applyFont="1" applyFill="1" applyBorder="1" applyAlignment="1" applyProtection="1">
      <alignment horizontal="center" vertical="center" shrinkToFit="1"/>
    </xf>
    <xf numFmtId="38" fontId="6" fillId="0" borderId="166" xfId="1" applyFont="1" applyBorder="1" applyAlignment="1" applyProtection="1">
      <alignment horizontal="center" vertical="center" wrapText="1"/>
    </xf>
    <xf numFmtId="38" fontId="6" fillId="0" borderId="167" xfId="1" applyFont="1" applyBorder="1" applyAlignment="1" applyProtection="1">
      <alignment horizontal="center" vertical="center" wrapText="1"/>
    </xf>
    <xf numFmtId="38" fontId="6" fillId="0" borderId="59" xfId="1" applyFont="1" applyBorder="1" applyAlignment="1" applyProtection="1">
      <alignment horizontal="center" vertical="center" wrapText="1"/>
    </xf>
    <xf numFmtId="38" fontId="6" fillId="0" borderId="58" xfId="1" applyFont="1" applyBorder="1" applyAlignment="1" applyProtection="1">
      <alignment horizontal="center" vertical="center" wrapText="1"/>
    </xf>
    <xf numFmtId="38" fontId="34" fillId="0" borderId="168" xfId="1" applyFont="1" applyBorder="1" applyAlignment="1" applyProtection="1">
      <alignment horizontal="left" vertical="center"/>
    </xf>
    <xf numFmtId="38" fontId="34" fillId="0" borderId="169" xfId="1" applyFont="1" applyBorder="1" applyAlignment="1" applyProtection="1">
      <alignment horizontal="left" vertical="center"/>
    </xf>
    <xf numFmtId="38" fontId="6" fillId="0" borderId="189" xfId="1" applyFont="1" applyBorder="1" applyAlignment="1" applyProtection="1">
      <alignment horizontal="left" vertical="center"/>
    </xf>
    <xf numFmtId="38" fontId="6" fillId="0" borderId="174" xfId="1" applyFont="1" applyBorder="1" applyAlignment="1" applyProtection="1">
      <alignment horizontal="left" vertical="center"/>
    </xf>
    <xf numFmtId="38" fontId="46" fillId="2" borderId="175" xfId="1" applyFont="1" applyFill="1" applyBorder="1" applyAlignment="1" applyProtection="1">
      <alignment horizontal="center" vertical="center" wrapText="1"/>
    </xf>
    <xf numFmtId="38" fontId="46" fillId="2" borderId="176" xfId="1" applyFont="1" applyFill="1" applyBorder="1" applyAlignment="1" applyProtection="1">
      <alignment horizontal="center" vertical="center"/>
    </xf>
    <xf numFmtId="38" fontId="46" fillId="2" borderId="178" xfId="1" applyFont="1" applyFill="1" applyBorder="1" applyAlignment="1" applyProtection="1">
      <alignment horizontal="center" vertical="center"/>
    </xf>
    <xf numFmtId="38" fontId="46" fillId="2" borderId="179" xfId="1" applyFont="1" applyFill="1" applyBorder="1" applyAlignment="1" applyProtection="1">
      <alignment horizontal="center" vertical="center"/>
    </xf>
    <xf numFmtId="3" fontId="34" fillId="0" borderId="177" xfId="1" applyNumberFormat="1" applyFont="1" applyBorder="1" applyAlignment="1" applyProtection="1">
      <alignment horizontal="center" vertical="center" wrapText="1"/>
    </xf>
    <xf numFmtId="3" fontId="34" fillId="0" borderId="175" xfId="1" applyNumberFormat="1" applyFont="1" applyBorder="1" applyAlignment="1" applyProtection="1">
      <alignment horizontal="center" vertical="center" wrapText="1"/>
    </xf>
    <xf numFmtId="3" fontId="34" fillId="0" borderId="180" xfId="1" applyNumberFormat="1" applyFont="1" applyBorder="1" applyAlignment="1" applyProtection="1">
      <alignment horizontal="center" vertical="center" wrapText="1"/>
    </xf>
    <xf numFmtId="3" fontId="34" fillId="0" borderId="178" xfId="1" applyNumberFormat="1" applyFont="1" applyBorder="1" applyAlignment="1" applyProtection="1">
      <alignment horizontal="center" vertical="center" wrapText="1"/>
    </xf>
    <xf numFmtId="177" fontId="4" fillId="0" borderId="170" xfId="1" applyNumberFormat="1" applyFont="1" applyBorder="1" applyAlignment="1" applyProtection="1">
      <alignment horizontal="right" vertical="center"/>
    </xf>
    <xf numFmtId="177" fontId="4" fillId="0" borderId="171" xfId="1" applyNumberFormat="1" applyFont="1" applyBorder="1" applyAlignment="1" applyProtection="1">
      <alignment horizontal="right" vertical="center"/>
    </xf>
    <xf numFmtId="38" fontId="6" fillId="0" borderId="45" xfId="1" applyFont="1" applyBorder="1" applyAlignment="1" applyProtection="1">
      <alignment horizontal="left" vertical="center" wrapText="1"/>
    </xf>
    <xf numFmtId="38" fontId="6" fillId="0" borderId="172" xfId="1" applyFont="1" applyBorder="1" applyAlignment="1" applyProtection="1">
      <alignment horizontal="left" vertical="center" wrapText="1"/>
    </xf>
    <xf numFmtId="177" fontId="4" fillId="0" borderId="173" xfId="1" applyNumberFormat="1" applyFont="1" applyBorder="1" applyAlignment="1" applyProtection="1">
      <alignment horizontal="right" vertical="center"/>
    </xf>
    <xf numFmtId="177" fontId="4" fillId="0" borderId="46" xfId="1" applyNumberFormat="1" applyFont="1" applyBorder="1" applyAlignment="1" applyProtection="1">
      <alignment horizontal="right" vertical="center"/>
    </xf>
    <xf numFmtId="177" fontId="34" fillId="0" borderId="180" xfId="1" applyNumberFormat="1" applyFont="1" applyBorder="1" applyAlignment="1" applyProtection="1">
      <alignment horizontal="center" vertical="center" wrapText="1"/>
    </xf>
    <xf numFmtId="177" fontId="34" fillId="0" borderId="178" xfId="1" applyNumberFormat="1" applyFont="1" applyBorder="1" applyAlignment="1" applyProtection="1">
      <alignment horizontal="center" vertical="center" wrapText="1"/>
    </xf>
    <xf numFmtId="177" fontId="34" fillId="0" borderId="183" xfId="1" applyNumberFormat="1" applyFont="1" applyBorder="1" applyAlignment="1" applyProtection="1">
      <alignment horizontal="center" vertical="center" wrapText="1"/>
    </xf>
    <xf numFmtId="177" fontId="34" fillId="0" borderId="181" xfId="1" applyNumberFormat="1" applyFont="1" applyBorder="1" applyAlignment="1" applyProtection="1">
      <alignment horizontal="center" vertical="center" wrapText="1"/>
    </xf>
    <xf numFmtId="38" fontId="58" fillId="0" borderId="17" xfId="1" applyFont="1" applyBorder="1" applyAlignment="1" applyProtection="1">
      <alignment horizontal="center" vertical="center" wrapText="1"/>
    </xf>
    <xf numFmtId="38" fontId="58" fillId="0" borderId="90" xfId="1" applyFont="1" applyBorder="1" applyAlignment="1" applyProtection="1">
      <alignment horizontal="center" vertical="center"/>
    </xf>
    <xf numFmtId="38" fontId="58" fillId="0" borderId="59" xfId="1" applyFont="1" applyBorder="1" applyAlignment="1" applyProtection="1">
      <alignment horizontal="center" vertical="center"/>
    </xf>
    <xf numFmtId="38" fontId="58" fillId="0" borderId="57" xfId="1" applyFont="1" applyBorder="1" applyAlignment="1" applyProtection="1">
      <alignment horizontal="center" vertical="center"/>
    </xf>
    <xf numFmtId="38" fontId="58" fillId="0" borderId="45" xfId="1" applyFont="1" applyBorder="1" applyAlignment="1" applyProtection="1">
      <alignment horizontal="left" vertical="center"/>
    </xf>
    <xf numFmtId="38" fontId="58" fillId="0" borderId="172" xfId="1" applyFont="1" applyBorder="1" applyAlignment="1" applyProtection="1">
      <alignment horizontal="left" vertical="center"/>
    </xf>
    <xf numFmtId="38" fontId="4" fillId="0" borderId="45" xfId="1" applyFont="1" applyBorder="1" applyAlignment="1" applyProtection="1">
      <alignment horizontal="left" vertical="center" wrapText="1"/>
    </xf>
    <xf numFmtId="38" fontId="4" fillId="0" borderId="172" xfId="1" applyFont="1" applyBorder="1" applyAlignment="1" applyProtection="1">
      <alignment horizontal="left" vertical="center" wrapText="1"/>
    </xf>
    <xf numFmtId="38" fontId="46" fillId="2" borderId="178" xfId="1" applyFont="1" applyFill="1" applyBorder="1" applyAlignment="1" applyProtection="1">
      <alignment horizontal="center" vertical="center" wrapText="1"/>
    </xf>
    <xf numFmtId="38" fontId="46" fillId="2" borderId="179" xfId="1" applyFont="1" applyFill="1" applyBorder="1" applyAlignment="1" applyProtection="1">
      <alignment horizontal="center" vertical="center" wrapText="1"/>
    </xf>
    <xf numFmtId="38" fontId="46" fillId="2" borderId="181" xfId="1" applyFont="1" applyFill="1" applyBorder="1" applyAlignment="1" applyProtection="1">
      <alignment horizontal="center" vertical="center" wrapText="1"/>
    </xf>
    <xf numFmtId="38" fontId="46" fillId="2" borderId="182" xfId="1" applyFont="1" applyFill="1" applyBorder="1" applyAlignment="1" applyProtection="1">
      <alignment horizontal="center" vertical="center" wrapText="1"/>
    </xf>
    <xf numFmtId="177" fontId="58" fillId="0" borderId="173" xfId="1" applyNumberFormat="1" applyFont="1" applyFill="1" applyBorder="1" applyAlignment="1" applyProtection="1">
      <alignment horizontal="right" vertical="center"/>
    </xf>
    <xf numFmtId="177" fontId="58" fillId="0" borderId="46" xfId="1" applyNumberFormat="1" applyFont="1" applyFill="1" applyBorder="1" applyAlignment="1" applyProtection="1">
      <alignment horizontal="right" vertical="center"/>
    </xf>
    <xf numFmtId="38" fontId="46" fillId="2" borderId="220" xfId="1" applyFont="1" applyFill="1" applyBorder="1" applyAlignment="1" applyProtection="1">
      <alignment horizontal="center" vertical="center"/>
    </xf>
    <xf numFmtId="38" fontId="46" fillId="2" borderId="221" xfId="1" applyFont="1" applyFill="1" applyBorder="1" applyAlignment="1" applyProtection="1">
      <alignment horizontal="center" vertical="center"/>
    </xf>
    <xf numFmtId="177" fontId="42" fillId="3" borderId="185" xfId="1" applyNumberFormat="1" applyFont="1" applyFill="1" applyBorder="1" applyAlignment="1" applyProtection="1">
      <alignment horizontal="center" vertical="center"/>
      <protection locked="0"/>
    </xf>
    <xf numFmtId="177" fontId="42" fillId="3" borderId="184" xfId="1" applyNumberFormat="1" applyFont="1" applyFill="1" applyBorder="1" applyAlignment="1" applyProtection="1">
      <alignment horizontal="center" vertical="center"/>
      <protection locked="0"/>
    </xf>
    <xf numFmtId="177" fontId="42" fillId="3" borderId="223" xfId="1" applyNumberFormat="1" applyFont="1" applyFill="1" applyBorder="1" applyAlignment="1" applyProtection="1">
      <alignment horizontal="center" vertical="center"/>
      <protection locked="0"/>
    </xf>
    <xf numFmtId="177" fontId="42" fillId="3" borderId="224" xfId="1" applyNumberFormat="1" applyFont="1" applyFill="1" applyBorder="1" applyAlignment="1" applyProtection="1">
      <alignment horizontal="center" vertical="center"/>
      <protection locked="0"/>
    </xf>
    <xf numFmtId="38" fontId="40" fillId="0" borderId="11" xfId="1" applyFont="1" applyBorder="1" applyAlignment="1" applyProtection="1">
      <alignment horizontal="left" vertical="center" wrapText="1"/>
    </xf>
    <xf numFmtId="38" fontId="40" fillId="0" borderId="0" xfId="1" applyFont="1" applyAlignment="1" applyProtection="1">
      <alignment horizontal="left" vertical="center" wrapText="1"/>
    </xf>
    <xf numFmtId="177" fontId="12" fillId="4" borderId="0" xfId="1" applyNumberFormat="1" applyFont="1" applyFill="1" applyBorder="1" applyAlignment="1" applyProtection="1">
      <alignment horizontal="right" vertical="top" wrapText="1"/>
    </xf>
    <xf numFmtId="177" fontId="12" fillId="4" borderId="219" xfId="1" applyNumberFormat="1" applyFont="1" applyFill="1" applyBorder="1" applyAlignment="1" applyProtection="1">
      <alignment horizontal="right" vertical="top" wrapText="1"/>
    </xf>
    <xf numFmtId="38" fontId="46" fillId="2" borderId="225" xfId="1" applyFont="1" applyFill="1" applyBorder="1" applyAlignment="1" applyProtection="1">
      <alignment horizontal="center" vertical="center" wrapText="1"/>
    </xf>
    <xf numFmtId="38" fontId="46" fillId="2" borderId="222" xfId="1" applyFont="1" applyFill="1" applyBorder="1" applyAlignment="1" applyProtection="1">
      <alignment horizontal="center" vertical="center" wrapText="1"/>
    </xf>
    <xf numFmtId="177" fontId="42" fillId="3" borderId="226" xfId="1" applyNumberFormat="1" applyFont="1" applyFill="1" applyBorder="1" applyAlignment="1" applyProtection="1">
      <alignment horizontal="center" vertical="center"/>
      <protection locked="0"/>
    </xf>
    <xf numFmtId="177" fontId="42" fillId="3" borderId="227" xfId="1" applyNumberFormat="1" applyFont="1" applyFill="1" applyBorder="1" applyAlignment="1" applyProtection="1">
      <alignment horizontal="center" vertical="center"/>
      <protection locked="0"/>
    </xf>
    <xf numFmtId="177" fontId="42" fillId="3" borderId="187" xfId="1" applyNumberFormat="1" applyFont="1" applyFill="1" applyBorder="1" applyAlignment="1" applyProtection="1">
      <alignment horizontal="center" vertical="center"/>
      <protection locked="0"/>
    </xf>
    <xf numFmtId="177" fontId="42" fillId="3" borderId="186" xfId="1" applyNumberFormat="1" applyFont="1" applyFill="1" applyBorder="1" applyAlignment="1" applyProtection="1">
      <alignment horizontal="center" vertical="center"/>
      <protection locked="0"/>
    </xf>
    <xf numFmtId="0" fontId="7" fillId="3" borderId="91" xfId="1" applyNumberFormat="1" applyFont="1" applyFill="1" applyBorder="1" applyAlignment="1" applyProtection="1">
      <alignment horizontal="center" vertical="center"/>
    </xf>
    <xf numFmtId="0" fontId="7" fillId="3" borderId="85" xfId="1" applyNumberFormat="1" applyFont="1" applyFill="1" applyBorder="1" applyAlignment="1" applyProtection="1">
      <alignment horizontal="center" vertical="center"/>
    </xf>
    <xf numFmtId="38" fontId="6" fillId="0" borderId="148" xfId="1" applyFont="1" applyBorder="1" applyAlignment="1" applyProtection="1">
      <alignment horizontal="center" vertical="top" wrapText="1"/>
    </xf>
    <xf numFmtId="38" fontId="6" fillId="0" borderId="149" xfId="1" applyFont="1" applyBorder="1" applyAlignment="1" applyProtection="1">
      <alignment horizontal="center" vertical="top" wrapText="1"/>
    </xf>
    <xf numFmtId="38" fontId="3" fillId="3" borderId="36" xfId="1" applyFont="1" applyFill="1" applyBorder="1" applyAlignment="1" applyProtection="1">
      <alignment horizontal="center" vertical="top" wrapText="1"/>
    </xf>
    <xf numFmtId="38" fontId="3" fillId="3" borderId="78" xfId="1" applyFont="1" applyFill="1" applyBorder="1" applyAlignment="1" applyProtection="1">
      <alignment horizontal="center" vertical="top" wrapText="1"/>
    </xf>
    <xf numFmtId="38" fontId="10" fillId="3" borderId="34" xfId="1" applyFont="1" applyFill="1" applyBorder="1" applyAlignment="1" applyProtection="1">
      <alignment horizontal="left" vertical="top" wrapText="1"/>
    </xf>
    <xf numFmtId="38" fontId="10" fillId="3" borderId="29" xfId="1" applyFont="1" applyFill="1" applyBorder="1" applyAlignment="1" applyProtection="1">
      <alignment horizontal="left" vertical="top" wrapText="1"/>
    </xf>
    <xf numFmtId="38" fontId="10" fillId="3" borderId="59" xfId="1" applyFont="1" applyFill="1" applyBorder="1" applyAlignment="1" applyProtection="1">
      <alignment horizontal="left" vertical="top" wrapText="1"/>
    </xf>
    <xf numFmtId="38" fontId="10" fillId="3" borderId="58" xfId="1" applyFont="1" applyFill="1" applyBorder="1" applyAlignment="1" applyProtection="1">
      <alignment horizontal="left" vertical="top" wrapText="1"/>
    </xf>
    <xf numFmtId="38" fontId="10" fillId="3" borderId="33" xfId="1" applyFont="1" applyFill="1" applyBorder="1" applyAlignment="1" applyProtection="1">
      <alignment horizontal="left" vertical="top" wrapText="1"/>
    </xf>
    <xf numFmtId="38" fontId="10" fillId="3" borderId="43" xfId="1" applyFont="1" applyFill="1" applyBorder="1" applyAlignment="1" applyProtection="1">
      <alignment horizontal="left" vertical="top" wrapText="1"/>
    </xf>
    <xf numFmtId="38" fontId="10" fillId="0" borderId="60" xfId="1" applyFont="1" applyBorder="1" applyAlignment="1" applyProtection="1">
      <alignment horizontal="center" wrapText="1"/>
    </xf>
    <xf numFmtId="38" fontId="10" fillId="0" borderId="206" xfId="1" applyFont="1" applyBorder="1" applyAlignment="1" applyProtection="1">
      <alignment horizontal="center" wrapText="1"/>
    </xf>
    <xf numFmtId="38" fontId="7" fillId="0" borderId="49" xfId="1" applyFont="1" applyBorder="1" applyAlignment="1" applyProtection="1">
      <alignment horizontal="center" vertical="center"/>
    </xf>
    <xf numFmtId="38" fontId="7" fillId="0" borderId="50" xfId="1" applyFont="1" applyBorder="1" applyAlignment="1" applyProtection="1">
      <alignment horizontal="center" vertical="center"/>
    </xf>
    <xf numFmtId="38" fontId="7" fillId="0" borderId="51" xfId="1" applyFont="1" applyBorder="1" applyAlignment="1" applyProtection="1">
      <alignment horizontal="center" vertical="center"/>
    </xf>
    <xf numFmtId="180" fontId="6" fillId="0" borderId="80" xfId="1" applyNumberFormat="1" applyFont="1" applyBorder="1" applyAlignment="1" applyProtection="1">
      <alignment horizontal="right" vertical="center"/>
    </xf>
    <xf numFmtId="180" fontId="6" fillId="0" borderId="79" xfId="1" applyNumberFormat="1" applyFont="1" applyBorder="1" applyAlignment="1" applyProtection="1">
      <alignment horizontal="right" vertical="center"/>
    </xf>
    <xf numFmtId="38" fontId="7" fillId="0" borderId="16" xfId="1" applyFont="1" applyBorder="1" applyAlignment="1" applyProtection="1">
      <alignment horizontal="center" vertical="center"/>
    </xf>
    <xf numFmtId="38" fontId="7" fillId="0" borderId="0" xfId="1" applyFont="1" applyBorder="1" applyAlignment="1" applyProtection="1">
      <alignment horizontal="center" vertical="center"/>
    </xf>
    <xf numFmtId="38" fontId="7" fillId="0" borderId="158" xfId="1" applyFont="1" applyBorder="1" applyAlignment="1" applyProtection="1">
      <alignment horizontal="center" vertical="center"/>
    </xf>
    <xf numFmtId="38" fontId="7" fillId="0" borderId="113" xfId="1" applyFont="1" applyBorder="1" applyAlignment="1" applyProtection="1">
      <alignment horizontal="center" vertical="center"/>
    </xf>
    <xf numFmtId="38" fontId="7" fillId="0" borderId="111" xfId="1" applyFont="1" applyBorder="1" applyAlignment="1" applyProtection="1">
      <alignment horizontal="center" vertical="center"/>
    </xf>
    <xf numFmtId="38" fontId="7" fillId="0" borderId="25" xfId="1" applyFont="1" applyBorder="1" applyAlignment="1" applyProtection="1">
      <alignment horizontal="center" vertical="center"/>
    </xf>
    <xf numFmtId="38" fontId="6" fillId="0" borderId="8" xfId="1" applyFont="1" applyBorder="1" applyAlignment="1" applyProtection="1">
      <alignment horizontal="center" vertical="center"/>
    </xf>
    <xf numFmtId="0" fontId="3" fillId="0" borderId="26" xfId="0" applyFont="1" applyBorder="1" applyAlignment="1">
      <alignment horizontal="center" vertical="top" wrapText="1"/>
    </xf>
    <xf numFmtId="0" fontId="3" fillId="0" borderId="33" xfId="0" applyFont="1" applyBorder="1" applyAlignment="1">
      <alignment horizontal="center" vertical="top" wrapText="1"/>
    </xf>
    <xf numFmtId="0" fontId="3" fillId="0" borderId="17" xfId="0" applyFont="1" applyBorder="1" applyAlignment="1">
      <alignment horizontal="center" vertical="top" wrapText="1"/>
    </xf>
    <xf numFmtId="0" fontId="3" fillId="0" borderId="34" xfId="0" applyFont="1" applyBorder="1" applyAlignment="1">
      <alignment horizontal="center" vertical="top" wrapText="1"/>
    </xf>
    <xf numFmtId="0" fontId="3" fillId="0" borderId="67" xfId="0" applyFont="1" applyBorder="1" applyAlignment="1">
      <alignment horizontal="center" vertical="top" wrapText="1"/>
    </xf>
    <xf numFmtId="0" fontId="3" fillId="0" borderId="29" xfId="0" applyFont="1" applyBorder="1" applyAlignment="1">
      <alignment horizontal="center" vertical="top" wrapText="1"/>
    </xf>
    <xf numFmtId="0" fontId="3" fillId="0" borderId="26" xfId="0" applyFont="1" applyBorder="1" applyAlignment="1">
      <alignment horizontal="center" vertical="center" wrapText="1"/>
    </xf>
    <xf numFmtId="0" fontId="3" fillId="0" borderId="33" xfId="0" applyFont="1" applyBorder="1" applyAlignment="1">
      <alignment horizontal="center" vertical="center" wrapText="1"/>
    </xf>
    <xf numFmtId="183" fontId="3" fillId="0" borderId="17" xfId="0" applyNumberFormat="1" applyFont="1" applyBorder="1" applyAlignment="1">
      <alignment horizontal="left" vertical="top" wrapText="1"/>
    </xf>
    <xf numFmtId="183" fontId="3" fillId="0" borderId="67" xfId="0" applyNumberFormat="1" applyFont="1" applyBorder="1" applyAlignment="1">
      <alignment horizontal="left" vertical="top" wrapText="1"/>
    </xf>
    <xf numFmtId="0" fontId="9" fillId="0" borderId="44" xfId="0" applyFont="1" applyBorder="1" applyAlignment="1">
      <alignment horizontal="center" vertical="center"/>
    </xf>
    <xf numFmtId="38" fontId="3" fillId="0" borderId="17" xfId="1" applyFont="1" applyBorder="1" applyAlignment="1">
      <alignment horizontal="left" vertical="center"/>
    </xf>
    <xf numFmtId="38" fontId="3" fillId="0" borderId="67" xfId="1" applyFont="1" applyBorder="1" applyAlignment="1">
      <alignment horizontal="left" vertical="center"/>
    </xf>
    <xf numFmtId="38" fontId="3" fillId="0" borderId="34" xfId="1" applyFont="1" applyBorder="1" applyAlignment="1">
      <alignment horizontal="left" vertical="center"/>
    </xf>
    <xf numFmtId="38" fontId="3" fillId="0" borderId="29" xfId="1" applyFont="1" applyBorder="1" applyAlignment="1">
      <alignment horizontal="left" vertical="center"/>
    </xf>
    <xf numFmtId="38" fontId="3" fillId="0" borderId="59" xfId="1" applyFont="1" applyBorder="1" applyAlignment="1">
      <alignment horizontal="left" vertical="center"/>
    </xf>
    <xf numFmtId="38" fontId="3" fillId="0" borderId="58" xfId="1" applyFont="1" applyBorder="1" applyAlignment="1">
      <alignment horizontal="left" vertical="center"/>
    </xf>
    <xf numFmtId="38" fontId="3" fillId="0" borderId="26" xfId="1" applyFont="1" applyBorder="1" applyAlignment="1">
      <alignment horizontal="center" vertical="center"/>
    </xf>
    <xf numFmtId="38" fontId="3" fillId="0" borderId="33" xfId="1" applyFont="1" applyBorder="1" applyAlignment="1">
      <alignment horizontal="center" vertical="center"/>
    </xf>
    <xf numFmtId="38" fontId="3" fillId="0" borderId="43" xfId="1" applyFont="1" applyBorder="1" applyAlignment="1">
      <alignment horizontal="center" vertical="center"/>
    </xf>
    <xf numFmtId="38" fontId="3" fillId="0" borderId="17" xfId="1" applyFont="1" applyBorder="1" applyAlignment="1">
      <alignment horizontal="center" vertical="center"/>
    </xf>
    <xf numFmtId="38" fontId="3" fillId="0" borderId="67" xfId="1" applyFont="1" applyBorder="1" applyAlignment="1">
      <alignment horizontal="center" vertical="center"/>
    </xf>
    <xf numFmtId="38" fontId="3" fillId="0" borderId="59" xfId="1" applyFont="1" applyBorder="1" applyAlignment="1">
      <alignment horizontal="center" vertical="center"/>
    </xf>
    <xf numFmtId="38" fontId="3" fillId="0" borderId="58" xfId="1" applyFont="1" applyBorder="1" applyAlignment="1">
      <alignment horizontal="center" vertical="center"/>
    </xf>
    <xf numFmtId="38" fontId="3" fillId="0" borderId="26" xfId="1" applyFont="1" applyBorder="1" applyAlignment="1">
      <alignment horizontal="center" vertical="center" wrapText="1"/>
    </xf>
    <xf numFmtId="40" fontId="6" fillId="0" borderId="24" xfId="1" applyNumberFormat="1" applyFont="1" applyFill="1" applyBorder="1" applyAlignment="1" applyProtection="1">
      <alignment horizontal="center" vertical="center" shrinkToFit="1"/>
    </xf>
    <xf numFmtId="40" fontId="6" fillId="0" borderId="10" xfId="1" applyNumberFormat="1" applyFont="1" applyFill="1" applyBorder="1" applyAlignment="1" applyProtection="1">
      <alignment horizontal="center" vertical="center" shrinkToFit="1"/>
    </xf>
    <xf numFmtId="38" fontId="61" fillId="3" borderId="46" xfId="1" applyFont="1" applyFill="1" applyBorder="1" applyAlignment="1" applyProtection="1">
      <alignment horizontal="center" vertical="center"/>
      <protection locked="0"/>
    </xf>
  </cellXfs>
  <cellStyles count="5">
    <cellStyle name="パーセント" xfId="2" builtinId="5"/>
    <cellStyle name="桁区切り" xfId="1" builtinId="6"/>
    <cellStyle name="通貨 2" xfId="4"/>
    <cellStyle name="標準" xfId="0" builtinId="0"/>
    <cellStyle name="標準 2" xfId="3"/>
  </cellStyles>
  <dxfs count="188">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ont>
        <color theme="1"/>
      </font>
      <fill>
        <patternFill patternType="solid">
          <bgColor theme="4" tint="0.59996337778862885"/>
        </patternFill>
      </fill>
    </dxf>
    <dxf>
      <fill>
        <patternFill>
          <bgColor theme="1"/>
        </patternFill>
      </fill>
    </dxf>
    <dxf>
      <font>
        <b/>
        <i val="0"/>
      </font>
      <fill>
        <patternFill>
          <bgColor theme="4" tint="0.59996337778862885"/>
        </patternFill>
      </fill>
    </dxf>
    <dxf>
      <font>
        <b/>
        <i val="0"/>
      </font>
      <fill>
        <patternFill>
          <bgColor theme="4" tint="0.59996337778862885"/>
        </patternFill>
      </fill>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ill>
        <patternFill>
          <bgColor theme="1"/>
        </patternFill>
      </fill>
    </dxf>
    <dxf>
      <font>
        <b val="0"/>
        <i val="0"/>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patternFill>
      </fill>
    </dxf>
    <dxf>
      <font>
        <b/>
        <i/>
        <color rgb="FFFF0000"/>
      </font>
    </dxf>
    <dxf>
      <fill>
        <patternFill>
          <bgColor theme="1"/>
        </patternFill>
      </fill>
    </dxf>
    <dxf>
      <fill>
        <patternFill>
          <bgColor theme="1"/>
        </patternFill>
      </fill>
    </dxf>
    <dxf>
      <fill>
        <patternFill>
          <bgColor theme="1"/>
        </patternFill>
      </fill>
    </dxf>
    <dxf>
      <font>
        <color theme="1"/>
      </font>
      <fill>
        <patternFill>
          <bgColor theme="1"/>
        </patternFill>
      </fill>
      <border>
        <left/>
        <right/>
        <top/>
        <bottom/>
        <vertical/>
        <horizontal/>
      </border>
    </dxf>
    <dxf>
      <font>
        <color rgb="FFFF0000"/>
      </font>
    </dxf>
    <dxf>
      <font>
        <color theme="1"/>
      </font>
      <fill>
        <patternFill patternType="solid">
          <bgColor theme="4" tint="0.59996337778862885"/>
        </patternFill>
      </fill>
    </dxf>
    <dxf>
      <fill>
        <patternFill>
          <bgColor theme="1"/>
        </patternFill>
      </fill>
    </dxf>
    <dxf>
      <font>
        <b/>
        <i val="0"/>
      </font>
      <fill>
        <patternFill>
          <bgColor theme="4" tint="0.59996337778862885"/>
        </patternFill>
      </fill>
    </dxf>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079435" y="6781799"/>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252811" y="1569765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391151" y="5353731"/>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636078" y="7728857"/>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5895975" y="14944726"/>
          <a:ext cx="160020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696686</xdr:colOff>
      <xdr:row>25</xdr:row>
      <xdr:rowOff>1540329</xdr:rowOff>
    </xdr:from>
    <xdr:to>
      <xdr:col>9</xdr:col>
      <xdr:colOff>968828</xdr:colOff>
      <xdr:row>25</xdr:row>
      <xdr:rowOff>1649184</xdr:rowOff>
    </xdr:to>
    <xdr:sp macro="" textlink="">
      <xdr:nvSpPr>
        <xdr:cNvPr id="7" name="下矢印 6"/>
        <xdr:cNvSpPr/>
      </xdr:nvSpPr>
      <xdr:spPr>
        <a:xfrm>
          <a:off x="6840311" y="169232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079435" y="6781799"/>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252811" y="1569765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391151" y="5353731"/>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636078" y="7728857"/>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5895975" y="14944726"/>
          <a:ext cx="160020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560911" y="1567542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715735</xdr:colOff>
      <xdr:row>13</xdr:row>
      <xdr:rowOff>95249</xdr:rowOff>
    </xdr:from>
    <xdr:to>
      <xdr:col>18</xdr:col>
      <xdr:colOff>515710</xdr:colOff>
      <xdr:row>13</xdr:row>
      <xdr:rowOff>327132</xdr:rowOff>
    </xdr:to>
    <xdr:sp macro="" textlink="">
      <xdr:nvSpPr>
        <xdr:cNvPr id="2" name="下矢印 1"/>
        <xdr:cNvSpPr/>
      </xdr:nvSpPr>
      <xdr:spPr>
        <a:xfrm>
          <a:off x="15412810" y="7419974"/>
          <a:ext cx="781050" cy="23188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337911</xdr:colOff>
      <xdr:row>25</xdr:row>
      <xdr:rowOff>1562554</xdr:rowOff>
    </xdr:from>
    <xdr:to>
      <xdr:col>8</xdr:col>
      <xdr:colOff>610053</xdr:colOff>
      <xdr:row>25</xdr:row>
      <xdr:rowOff>1671409</xdr:rowOff>
    </xdr:to>
    <xdr:sp macro="" textlink="">
      <xdr:nvSpPr>
        <xdr:cNvPr id="3" name="下矢印 2"/>
        <xdr:cNvSpPr/>
      </xdr:nvSpPr>
      <xdr:spPr>
        <a:xfrm>
          <a:off x="5490936" y="16974004"/>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476251</xdr:colOff>
      <xdr:row>10</xdr:row>
      <xdr:rowOff>210231</xdr:rowOff>
    </xdr:from>
    <xdr:to>
      <xdr:col>9</xdr:col>
      <xdr:colOff>81644</xdr:colOff>
      <xdr:row>11</xdr:row>
      <xdr:rowOff>266020</xdr:rowOff>
    </xdr:to>
    <xdr:sp macro="" textlink="">
      <xdr:nvSpPr>
        <xdr:cNvPr id="4" name="正方形/長方形 3"/>
        <xdr:cNvSpPr/>
      </xdr:nvSpPr>
      <xdr:spPr>
        <a:xfrm>
          <a:off x="5629276" y="5991906"/>
          <a:ext cx="586468" cy="5701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8</xdr:col>
      <xdr:colOff>721178</xdr:colOff>
      <xdr:row>15</xdr:row>
      <xdr:rowOff>13607</xdr:rowOff>
    </xdr:from>
    <xdr:to>
      <xdr:col>9</xdr:col>
      <xdr:colOff>0</xdr:colOff>
      <xdr:row>19</xdr:row>
      <xdr:rowOff>0</xdr:rowOff>
    </xdr:to>
    <xdr:sp macro="" textlink="">
      <xdr:nvSpPr>
        <xdr:cNvPr id="5" name="正方形/長方形 4"/>
        <xdr:cNvSpPr/>
      </xdr:nvSpPr>
      <xdr:spPr>
        <a:xfrm>
          <a:off x="5874203" y="8367032"/>
          <a:ext cx="259897" cy="20437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増額分</a:t>
          </a:r>
        </a:p>
      </xdr:txBody>
    </xdr:sp>
    <xdr:clientData/>
  </xdr:twoCellAnchor>
  <xdr:twoCellAnchor>
    <xdr:from>
      <xdr:col>9</xdr:col>
      <xdr:colOff>0</xdr:colOff>
      <xdr:row>25</xdr:row>
      <xdr:rowOff>809626</xdr:rowOff>
    </xdr:from>
    <xdr:to>
      <xdr:col>10</xdr:col>
      <xdr:colOff>0</xdr:colOff>
      <xdr:row>25</xdr:row>
      <xdr:rowOff>1714500</xdr:rowOff>
    </xdr:to>
    <xdr:sp macro="" textlink="">
      <xdr:nvSpPr>
        <xdr:cNvPr id="6" name="正方形/長方形 5"/>
        <xdr:cNvSpPr/>
      </xdr:nvSpPr>
      <xdr:spPr>
        <a:xfrm>
          <a:off x="6134100" y="16221076"/>
          <a:ext cx="1695450" cy="904874"/>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rPr>
            <a:t>参考報酬日額</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ja-JP" altLang="en-US" sz="1100" b="0">
              <a:solidFill>
                <a:schemeClr val="tx1"/>
              </a:solidFill>
            </a:rPr>
            <a:t>（</a:t>
          </a:r>
          <a:r>
            <a:rPr kumimoji="1" lang="en-US" altLang="ja-JP" sz="1100" b="0">
              <a:solidFill>
                <a:schemeClr val="tx1"/>
              </a:solidFill>
            </a:rPr>
            <a:t>3</a:t>
          </a:r>
          <a:r>
            <a:rPr kumimoji="1" lang="ja-JP" altLang="en-US" sz="1100" b="0">
              <a:solidFill>
                <a:schemeClr val="tx1"/>
              </a:solidFill>
            </a:rPr>
            <a:t>月分の報酬総額を</a:t>
          </a:r>
          <a:r>
            <a:rPr kumimoji="1" lang="en-US" altLang="ja-JP" sz="1100" b="0">
              <a:solidFill>
                <a:schemeClr val="tx1"/>
              </a:solidFill>
            </a:rPr>
            <a:t>B</a:t>
          </a:r>
          <a:r>
            <a:rPr kumimoji="1" lang="ja-JP" altLang="en-US" sz="1100" b="0">
              <a:solidFill>
                <a:schemeClr val="tx1"/>
              </a:solidFill>
            </a:rPr>
            <a:t>の合計日数で割った額）</a:t>
          </a:r>
        </a:p>
      </xdr:txBody>
    </xdr:sp>
    <xdr:clientData/>
  </xdr:twoCellAnchor>
  <xdr:twoCellAnchor>
    <xdr:from>
      <xdr:col>9</xdr:col>
      <xdr:colOff>664936</xdr:colOff>
      <xdr:row>25</xdr:row>
      <xdr:rowOff>1540329</xdr:rowOff>
    </xdr:from>
    <xdr:to>
      <xdr:col>9</xdr:col>
      <xdr:colOff>937078</xdr:colOff>
      <xdr:row>25</xdr:row>
      <xdr:rowOff>1649184</xdr:rowOff>
    </xdr:to>
    <xdr:sp macro="" textlink="">
      <xdr:nvSpPr>
        <xdr:cNvPr id="7" name="下矢印 6"/>
        <xdr:cNvSpPr/>
      </xdr:nvSpPr>
      <xdr:spPr>
        <a:xfrm>
          <a:off x="6799036" y="16951779"/>
          <a:ext cx="272142" cy="10885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31"/>
  <sheetViews>
    <sheetView tabSelected="1" zoomScale="55" zoomScaleNormal="55" workbookViewId="0">
      <selection activeCell="J8" sqref="J8:T19"/>
    </sheetView>
  </sheetViews>
  <sheetFormatPr defaultRowHeight="14.25"/>
  <cols>
    <col min="1" max="1" width="3.25" style="1" customWidth="1"/>
    <col min="2" max="2" width="3.875" style="7" customWidth="1"/>
    <col min="3" max="3" width="8.375" style="1" customWidth="1"/>
    <col min="4" max="4" width="6" style="2" customWidth="1"/>
    <col min="5" max="5" width="12.75" style="1" customWidth="1"/>
    <col min="6" max="6" width="2.875" style="1" customWidth="1"/>
    <col min="7" max="7" width="14.375" style="1" customWidth="1"/>
    <col min="8" max="8" width="15.5" style="1" customWidth="1"/>
    <col min="9" max="19" width="12.875" style="1" customWidth="1"/>
    <col min="20" max="20" width="15.25" style="1" customWidth="1"/>
    <col min="21" max="21" width="5.875" style="3" customWidth="1"/>
    <col min="22" max="16384" width="9" style="1"/>
  </cols>
  <sheetData>
    <row r="1" spans="1:21" ht="48" customHeight="1" thickBot="1">
      <c r="A1" s="281" t="s">
        <v>282</v>
      </c>
      <c r="B1" s="253"/>
      <c r="C1" s="253"/>
      <c r="D1" s="253"/>
      <c r="E1" s="253"/>
      <c r="F1" s="253"/>
      <c r="G1" s="253"/>
      <c r="H1" s="253"/>
      <c r="I1" s="253"/>
      <c r="J1" s="253"/>
      <c r="K1" s="253"/>
      <c r="L1" s="253"/>
      <c r="M1" s="253"/>
      <c r="N1" s="253"/>
      <c r="O1" s="253"/>
      <c r="P1" s="253"/>
      <c r="Q1" s="492" t="s">
        <v>287</v>
      </c>
      <c r="R1" s="493"/>
      <c r="S1" s="509" t="s">
        <v>292</v>
      </c>
      <c r="T1" s="510"/>
      <c r="U1" s="1"/>
    </row>
    <row r="2" spans="1:21" ht="36.75" customHeight="1">
      <c r="A2" s="253"/>
      <c r="B2" s="253"/>
      <c r="C2" s="253"/>
      <c r="D2" s="253"/>
      <c r="E2" s="253"/>
      <c r="F2" s="253"/>
      <c r="G2" s="253"/>
      <c r="H2" s="253"/>
      <c r="I2" s="253"/>
      <c r="J2" s="253"/>
      <c r="K2" s="253"/>
      <c r="L2" s="253"/>
      <c r="M2" s="253"/>
      <c r="N2" s="253"/>
      <c r="O2" s="253"/>
      <c r="P2" s="253"/>
      <c r="Q2" s="260"/>
      <c r="R2" s="260"/>
      <c r="S2" s="253"/>
      <c r="T2" s="260"/>
      <c r="U2" s="260"/>
    </row>
    <row r="3" spans="1:21" ht="46.5" customHeight="1">
      <c r="A3" s="494" t="s">
        <v>281</v>
      </c>
      <c r="B3" s="494"/>
      <c r="C3" s="494"/>
      <c r="D3" s="494"/>
      <c r="E3" s="494"/>
      <c r="F3" s="494"/>
      <c r="G3" s="494"/>
      <c r="H3" s="494"/>
      <c r="I3" s="494"/>
      <c r="J3" s="494"/>
      <c r="K3" s="494"/>
      <c r="L3" s="494"/>
      <c r="M3" s="494"/>
      <c r="N3" s="494"/>
      <c r="O3" s="494"/>
      <c r="P3" s="494"/>
      <c r="Q3" s="494"/>
      <c r="R3" s="494"/>
      <c r="S3" s="494"/>
      <c r="T3" s="494"/>
      <c r="U3" s="494"/>
    </row>
    <row r="4" spans="1:21" s="6" customFormat="1" ht="70.5" customHeight="1" thickBot="1">
      <c r="A4" s="4"/>
      <c r="B4" s="261" t="s">
        <v>10</v>
      </c>
      <c r="C4" s="5"/>
      <c r="D4" s="5"/>
      <c r="E4" s="5"/>
      <c r="F4" s="5"/>
      <c r="G4" s="5"/>
      <c r="H4" s="5"/>
      <c r="I4" s="5"/>
      <c r="J4" s="5"/>
      <c r="K4" s="5"/>
      <c r="L4" s="5"/>
      <c r="M4" s="5"/>
      <c r="N4" s="5"/>
      <c r="O4" s="5"/>
      <c r="P4" s="5"/>
      <c r="Q4" s="5"/>
      <c r="R4" s="5"/>
      <c r="S4" s="5"/>
      <c r="T4" s="5"/>
      <c r="U4" s="5"/>
    </row>
    <row r="5" spans="1:21" ht="54" customHeight="1" thickBot="1">
      <c r="B5" s="495" t="s">
        <v>1</v>
      </c>
      <c r="C5" s="496"/>
      <c r="D5" s="497"/>
      <c r="E5" s="498" t="s">
        <v>19</v>
      </c>
      <c r="F5" s="499"/>
      <c r="G5" s="499"/>
      <c r="H5" s="254" t="s">
        <v>2</v>
      </c>
      <c r="I5" s="500" t="s">
        <v>216</v>
      </c>
      <c r="J5" s="501"/>
      <c r="K5" s="502"/>
      <c r="L5" s="255" t="s">
        <v>3</v>
      </c>
      <c r="M5" s="503" t="s">
        <v>217</v>
      </c>
      <c r="N5" s="504"/>
      <c r="O5" s="504"/>
      <c r="P5" s="505"/>
      <c r="Q5" s="282" t="s">
        <v>283</v>
      </c>
      <c r="R5" s="506">
        <v>2912345678</v>
      </c>
      <c r="S5" s="507"/>
      <c r="T5" s="508"/>
      <c r="U5" s="1"/>
    </row>
    <row r="6" spans="1:21" ht="54" customHeight="1" thickBot="1">
      <c r="B6" s="517" t="s">
        <v>267</v>
      </c>
      <c r="C6" s="518"/>
      <c r="D6" s="519"/>
      <c r="E6" s="256">
        <v>0.54166666666666663</v>
      </c>
      <c r="F6" s="244" t="s">
        <v>177</v>
      </c>
      <c r="G6" s="257">
        <v>0.75</v>
      </c>
      <c r="H6" s="249" t="s">
        <v>260</v>
      </c>
      <c r="I6" s="256">
        <v>0.375</v>
      </c>
      <c r="J6" s="244" t="s">
        <v>177</v>
      </c>
      <c r="K6" s="258">
        <v>0.75</v>
      </c>
      <c r="L6" s="520" t="s">
        <v>259</v>
      </c>
      <c r="M6" s="521"/>
      <c r="N6" s="522"/>
      <c r="O6" s="259">
        <f>IF(I6="","",I6)</f>
        <v>0.375</v>
      </c>
      <c r="P6" s="523" t="s">
        <v>221</v>
      </c>
      <c r="Q6" s="524"/>
      <c r="R6" s="524"/>
      <c r="S6" s="524"/>
      <c r="T6" s="525"/>
      <c r="U6" s="1"/>
    </row>
    <row r="7" spans="1:21" ht="61.5" customHeight="1" thickBot="1">
      <c r="N7" s="526"/>
      <c r="O7" s="526"/>
      <c r="P7" s="526"/>
      <c r="Q7" s="526"/>
      <c r="R7" s="526"/>
      <c r="S7" s="526"/>
      <c r="T7" s="526"/>
      <c r="U7" s="526"/>
    </row>
    <row r="8" spans="1:21" ht="34.5" customHeight="1" thickBot="1">
      <c r="A8" s="262"/>
      <c r="B8" s="261" t="s">
        <v>277</v>
      </c>
      <c r="C8" s="262"/>
      <c r="D8" s="262"/>
      <c r="E8" s="262"/>
      <c r="F8" s="262"/>
      <c r="G8" s="263"/>
      <c r="H8" s="263"/>
      <c r="I8" s="263"/>
      <c r="J8" s="527" t="s">
        <v>284</v>
      </c>
      <c r="K8" s="528"/>
      <c r="L8" s="528"/>
      <c r="M8" s="528"/>
      <c r="N8" s="528"/>
      <c r="O8" s="528"/>
      <c r="P8" s="528"/>
      <c r="Q8" s="528"/>
      <c r="R8" s="528"/>
      <c r="S8" s="528"/>
      <c r="T8" s="529"/>
      <c r="U8" s="283"/>
    </row>
    <row r="9" spans="1:21" ht="54.75" customHeight="1" thickBot="1">
      <c r="A9" s="262"/>
      <c r="B9" s="511" t="s">
        <v>280</v>
      </c>
      <c r="C9" s="512"/>
      <c r="D9" s="512"/>
      <c r="E9" s="512"/>
      <c r="F9" s="513"/>
      <c r="G9" s="536" t="s">
        <v>12</v>
      </c>
      <c r="H9" s="537"/>
      <c r="I9" s="264" t="str">
        <f>IF(G9="","←入力","")</f>
        <v/>
      </c>
      <c r="J9" s="530"/>
      <c r="K9" s="531"/>
      <c r="L9" s="531"/>
      <c r="M9" s="531"/>
      <c r="N9" s="531"/>
      <c r="O9" s="531"/>
      <c r="P9" s="531"/>
      <c r="Q9" s="531"/>
      <c r="R9" s="531"/>
      <c r="S9" s="531"/>
      <c r="T9" s="532"/>
      <c r="U9" s="283"/>
    </row>
    <row r="10" spans="1:21" ht="54.75" customHeight="1" thickBot="1">
      <c r="A10" s="262"/>
      <c r="B10" s="511" t="s">
        <v>13</v>
      </c>
      <c r="C10" s="512"/>
      <c r="D10" s="512"/>
      <c r="E10" s="512"/>
      <c r="F10" s="513"/>
      <c r="G10" s="538" t="s">
        <v>14</v>
      </c>
      <c r="H10" s="539"/>
      <c r="I10" s="264" t="str">
        <f>IF(G10="","←入力","")</f>
        <v/>
      </c>
      <c r="J10" s="530"/>
      <c r="K10" s="531"/>
      <c r="L10" s="531"/>
      <c r="M10" s="531"/>
      <c r="N10" s="531"/>
      <c r="O10" s="531"/>
      <c r="P10" s="531"/>
      <c r="Q10" s="531"/>
      <c r="R10" s="531"/>
      <c r="S10" s="531"/>
      <c r="T10" s="532"/>
      <c r="U10" s="283"/>
    </row>
    <row r="11" spans="1:21" ht="54.75" customHeight="1" thickBot="1">
      <c r="A11" s="262"/>
      <c r="B11" s="511" t="s">
        <v>223</v>
      </c>
      <c r="C11" s="512"/>
      <c r="D11" s="512"/>
      <c r="E11" s="512"/>
      <c r="F11" s="513"/>
      <c r="G11" s="538" t="s">
        <v>226</v>
      </c>
      <c r="H11" s="539"/>
      <c r="I11" s="264" t="str">
        <f>IF(AND(OR($G$9=報酬単価表!$D$4,$G$9=報酬単価表!$D$5,$G$9=報酬単価表!$D$6),G11=""),"←入力","")</f>
        <v/>
      </c>
      <c r="J11" s="530"/>
      <c r="K11" s="531"/>
      <c r="L11" s="531"/>
      <c r="M11" s="531"/>
      <c r="N11" s="531"/>
      <c r="O11" s="531"/>
      <c r="P11" s="531"/>
      <c r="Q11" s="531"/>
      <c r="R11" s="531"/>
      <c r="S11" s="531"/>
      <c r="T11" s="532"/>
      <c r="U11" s="283"/>
    </row>
    <row r="12" spans="1:21" ht="54.75" customHeight="1" thickBot="1">
      <c r="A12" s="262"/>
      <c r="B12" s="544" t="s">
        <v>237</v>
      </c>
      <c r="C12" s="545"/>
      <c r="D12" s="545"/>
      <c r="E12" s="545"/>
      <c r="F12" s="546"/>
      <c r="G12" s="277" t="s">
        <v>164</v>
      </c>
      <c r="H12" s="278">
        <f>IF(G12="","",VLOOKUP(G12,リスト用!$A$33:$B$38,2,FALSE))</f>
        <v>8.1000000000000003E-2</v>
      </c>
      <c r="I12" s="264" t="str">
        <f>IF(G12="","←入力","")</f>
        <v/>
      </c>
      <c r="J12" s="530"/>
      <c r="K12" s="531"/>
      <c r="L12" s="531"/>
      <c r="M12" s="531"/>
      <c r="N12" s="531"/>
      <c r="O12" s="531"/>
      <c r="P12" s="531"/>
      <c r="Q12" s="531"/>
      <c r="R12" s="531"/>
      <c r="S12" s="531"/>
      <c r="T12" s="532"/>
      <c r="U12" s="283"/>
    </row>
    <row r="13" spans="1:21" ht="54.75" customHeight="1" thickBot="1">
      <c r="A13" s="262"/>
      <c r="B13" s="511" t="s">
        <v>238</v>
      </c>
      <c r="C13" s="512"/>
      <c r="D13" s="512"/>
      <c r="E13" s="512"/>
      <c r="F13" s="513"/>
      <c r="G13" s="279" t="s">
        <v>142</v>
      </c>
      <c r="H13" s="280">
        <f>IF(G13="","",IF(G13="無し",0,VLOOKUP(G13,リスト用!A40:B42,2,FALSE)))</f>
        <v>0</v>
      </c>
      <c r="I13" s="264" t="str">
        <f>IF(G13="","←入力","")</f>
        <v/>
      </c>
      <c r="J13" s="530"/>
      <c r="K13" s="531"/>
      <c r="L13" s="531"/>
      <c r="M13" s="531"/>
      <c r="N13" s="531"/>
      <c r="O13" s="531"/>
      <c r="P13" s="531"/>
      <c r="Q13" s="531"/>
      <c r="R13" s="531"/>
      <c r="S13" s="531"/>
      <c r="T13" s="532"/>
      <c r="U13" s="283"/>
    </row>
    <row r="14" spans="1:21" ht="54.75" customHeight="1" thickBot="1">
      <c r="A14" s="262"/>
      <c r="B14" s="511" t="s">
        <v>15</v>
      </c>
      <c r="C14" s="512"/>
      <c r="D14" s="512"/>
      <c r="E14" s="512"/>
      <c r="F14" s="513"/>
      <c r="G14" s="514" t="s">
        <v>16</v>
      </c>
      <c r="H14" s="515"/>
      <c r="I14" s="264" t="str">
        <f>IF(G14="","←入力","")</f>
        <v/>
      </c>
      <c r="J14" s="530"/>
      <c r="K14" s="531"/>
      <c r="L14" s="531"/>
      <c r="M14" s="531"/>
      <c r="N14" s="531"/>
      <c r="O14" s="531"/>
      <c r="P14" s="531"/>
      <c r="Q14" s="531"/>
      <c r="R14" s="531"/>
      <c r="S14" s="531"/>
      <c r="T14" s="532"/>
      <c r="U14" s="283"/>
    </row>
    <row r="15" spans="1:21" ht="54.75" customHeight="1" thickBot="1">
      <c r="A15" s="262"/>
      <c r="B15" s="511" t="s">
        <v>18</v>
      </c>
      <c r="C15" s="512"/>
      <c r="D15" s="512"/>
      <c r="E15" s="512"/>
      <c r="F15" s="513"/>
      <c r="G15" s="516" t="s">
        <v>19</v>
      </c>
      <c r="H15" s="515"/>
      <c r="I15" s="264" t="str">
        <f t="shared" ref="I15" si="0">IF(G15="","←入力","")</f>
        <v/>
      </c>
      <c r="J15" s="530"/>
      <c r="K15" s="531"/>
      <c r="L15" s="531"/>
      <c r="M15" s="531"/>
      <c r="N15" s="531"/>
      <c r="O15" s="531"/>
      <c r="P15" s="531"/>
      <c r="Q15" s="531"/>
      <c r="R15" s="531"/>
      <c r="S15" s="531"/>
      <c r="T15" s="532"/>
      <c r="U15" s="283"/>
    </row>
    <row r="16" spans="1:21" ht="54.75" customHeight="1" thickBot="1">
      <c r="A16" s="262"/>
      <c r="B16" s="511" t="s">
        <v>20</v>
      </c>
      <c r="C16" s="512"/>
      <c r="D16" s="512"/>
      <c r="E16" s="512"/>
      <c r="F16" s="513"/>
      <c r="G16" s="540" t="str">
        <f>IF(G15="","",VLOOKUP(G15,級地・1単位単価一覧!B5:C43,2,FALSE))</f>
        <v>6級地</v>
      </c>
      <c r="H16" s="541"/>
      <c r="I16" s="269"/>
      <c r="J16" s="530"/>
      <c r="K16" s="531"/>
      <c r="L16" s="531"/>
      <c r="M16" s="531"/>
      <c r="N16" s="531"/>
      <c r="O16" s="531"/>
      <c r="P16" s="531"/>
      <c r="Q16" s="531"/>
      <c r="R16" s="531"/>
      <c r="S16" s="531"/>
      <c r="T16" s="532"/>
      <c r="U16" s="283"/>
    </row>
    <row r="17" spans="1:21" ht="54.75" customHeight="1" thickBot="1">
      <c r="A17" s="262"/>
      <c r="B17" s="511" t="s">
        <v>21</v>
      </c>
      <c r="C17" s="512"/>
      <c r="D17" s="512"/>
      <c r="E17" s="512"/>
      <c r="F17" s="513"/>
      <c r="G17" s="542">
        <f>IF(G15="","",IF(G14="重症心身障害児以外",VLOOKUP(G15,級地・1単位単価一覧!B5:E43,3,FALSE),VLOOKUP(G15,級地・1単位単価一覧!B5:E43,4,FALSE)))</f>
        <v>10.36</v>
      </c>
      <c r="H17" s="543"/>
      <c r="I17" s="269"/>
      <c r="J17" s="530"/>
      <c r="K17" s="531"/>
      <c r="L17" s="531"/>
      <c r="M17" s="531"/>
      <c r="N17" s="531"/>
      <c r="O17" s="531"/>
      <c r="P17" s="531"/>
      <c r="Q17" s="531"/>
      <c r="R17" s="531"/>
      <c r="S17" s="531"/>
      <c r="T17" s="532"/>
      <c r="U17" s="283"/>
    </row>
    <row r="18" spans="1:21" ht="29.25" customHeight="1">
      <c r="A18" s="262"/>
      <c r="B18" s="270"/>
      <c r="C18" s="271"/>
      <c r="D18" s="271"/>
      <c r="E18" s="271"/>
      <c r="F18" s="271"/>
      <c r="G18" s="271"/>
      <c r="H18" s="271"/>
      <c r="I18" s="262"/>
      <c r="J18" s="530"/>
      <c r="K18" s="531"/>
      <c r="L18" s="531"/>
      <c r="M18" s="531"/>
      <c r="N18" s="531"/>
      <c r="O18" s="531"/>
      <c r="P18" s="531"/>
      <c r="Q18" s="531"/>
      <c r="R18" s="531"/>
      <c r="S18" s="531"/>
      <c r="T18" s="532"/>
      <c r="U18" s="283"/>
    </row>
    <row r="19" spans="1:21" ht="34.5" customHeight="1" thickBot="1">
      <c r="A19" s="262"/>
      <c r="B19" s="272"/>
      <c r="C19" s="262"/>
      <c r="D19" s="262"/>
      <c r="E19" s="262"/>
      <c r="F19" s="262"/>
      <c r="G19" s="262"/>
      <c r="H19" s="262"/>
      <c r="I19" s="262"/>
      <c r="J19" s="533"/>
      <c r="K19" s="534"/>
      <c r="L19" s="534"/>
      <c r="M19" s="534"/>
      <c r="N19" s="534"/>
      <c r="O19" s="534"/>
      <c r="P19" s="534"/>
      <c r="Q19" s="534"/>
      <c r="R19" s="534"/>
      <c r="S19" s="534"/>
      <c r="T19" s="535"/>
      <c r="U19" s="283"/>
    </row>
    <row r="20" spans="1:21">
      <c r="A20" s="283"/>
      <c r="B20" s="284"/>
      <c r="C20" s="283"/>
      <c r="D20" s="285"/>
      <c r="E20" s="286"/>
      <c r="F20" s="286"/>
      <c r="G20" s="283"/>
      <c r="H20" s="283"/>
      <c r="I20" s="283"/>
      <c r="J20" s="283"/>
      <c r="K20" s="283"/>
      <c r="L20" s="283"/>
      <c r="M20" s="283"/>
      <c r="N20" s="283"/>
      <c r="O20" s="283"/>
      <c r="P20" s="283"/>
      <c r="Q20" s="283"/>
      <c r="R20" s="283"/>
      <c r="S20" s="283"/>
      <c r="T20" s="283"/>
      <c r="U20" s="283"/>
    </row>
    <row r="21" spans="1:21">
      <c r="A21" s="283"/>
      <c r="B21" s="284"/>
      <c r="C21" s="283"/>
      <c r="D21" s="285"/>
      <c r="E21" s="283"/>
      <c r="F21" s="283"/>
      <c r="G21" s="283"/>
      <c r="H21" s="283"/>
      <c r="I21" s="283"/>
      <c r="J21" s="283"/>
      <c r="K21" s="283"/>
      <c r="L21" s="283"/>
      <c r="M21" s="283"/>
      <c r="N21" s="283"/>
      <c r="O21" s="283"/>
      <c r="P21" s="283"/>
      <c r="Q21" s="283"/>
      <c r="R21" s="283"/>
      <c r="S21" s="283"/>
      <c r="T21" s="283"/>
      <c r="U21" s="283"/>
    </row>
    <row r="22" spans="1:21">
      <c r="A22" s="283"/>
      <c r="B22" s="284"/>
      <c r="C22" s="283"/>
      <c r="D22" s="285"/>
      <c r="E22" s="283"/>
      <c r="F22" s="283"/>
      <c r="G22" s="283"/>
      <c r="H22" s="283"/>
      <c r="I22" s="283"/>
      <c r="J22" s="283"/>
      <c r="K22" s="283"/>
      <c r="L22" s="283"/>
      <c r="M22" s="283"/>
      <c r="N22" s="283"/>
      <c r="O22" s="283"/>
      <c r="P22" s="283"/>
      <c r="Q22" s="283"/>
      <c r="R22" s="283"/>
      <c r="S22" s="283"/>
      <c r="T22" s="283"/>
      <c r="U22" s="283"/>
    </row>
    <row r="23" spans="1:21">
      <c r="A23" s="283"/>
      <c r="B23" s="284"/>
      <c r="C23" s="283"/>
      <c r="D23" s="285"/>
      <c r="E23" s="283"/>
      <c r="F23" s="283"/>
      <c r="G23" s="283"/>
      <c r="H23" s="283"/>
      <c r="I23" s="283"/>
      <c r="J23" s="283"/>
      <c r="K23" s="283"/>
      <c r="L23" s="283"/>
      <c r="M23" s="283"/>
      <c r="N23" s="283"/>
      <c r="O23" s="283"/>
      <c r="P23" s="283"/>
      <c r="Q23" s="283"/>
      <c r="R23" s="283"/>
      <c r="S23" s="283"/>
      <c r="T23" s="283"/>
      <c r="U23" s="283"/>
    </row>
    <row r="24" spans="1:21">
      <c r="U24" s="1"/>
    </row>
    <row r="25" spans="1:21">
      <c r="U25" s="1"/>
    </row>
    <row r="26" spans="1:21">
      <c r="U26" s="1"/>
    </row>
    <row r="27" spans="1:21">
      <c r="U27" s="1"/>
    </row>
    <row r="28" spans="1:21">
      <c r="U28" s="1"/>
    </row>
    <row r="29" spans="1:21">
      <c r="U29" s="1"/>
    </row>
    <row r="30" spans="1:21">
      <c r="U30" s="1"/>
    </row>
    <row r="31" spans="1:21">
      <c r="U31" s="1"/>
    </row>
  </sheetData>
  <sheetProtection password="D0AD" sheet="1" objects="1" scenarios="1"/>
  <mergeCells count="29">
    <mergeCell ref="B6:D6"/>
    <mergeCell ref="L6:N6"/>
    <mergeCell ref="P6:T6"/>
    <mergeCell ref="N7:U7"/>
    <mergeCell ref="J8:T19"/>
    <mergeCell ref="B9:F9"/>
    <mergeCell ref="G9:H9"/>
    <mergeCell ref="B10:F10"/>
    <mergeCell ref="G10:H10"/>
    <mergeCell ref="B11:F11"/>
    <mergeCell ref="B16:F16"/>
    <mergeCell ref="G16:H16"/>
    <mergeCell ref="B17:F17"/>
    <mergeCell ref="G17:H17"/>
    <mergeCell ref="G11:H11"/>
    <mergeCell ref="B12:F12"/>
    <mergeCell ref="B13:F13"/>
    <mergeCell ref="B14:F14"/>
    <mergeCell ref="G14:H14"/>
    <mergeCell ref="B15:F15"/>
    <mergeCell ref="G15:H15"/>
    <mergeCell ref="Q1:R1"/>
    <mergeCell ref="A3:U3"/>
    <mergeCell ref="B5:D5"/>
    <mergeCell ref="E5:G5"/>
    <mergeCell ref="I5:K5"/>
    <mergeCell ref="M5:P5"/>
    <mergeCell ref="R5:T5"/>
    <mergeCell ref="S1:T1"/>
  </mergeCells>
  <phoneticPr fontId="2"/>
  <conditionalFormatting sqref="G9:H10">
    <cfRule type="expression" dxfId="187" priority="2">
      <formula>$G$9=""</formula>
    </cfRule>
    <cfRule type="expression" dxfId="186" priority="3">
      <formula>$G$8=""</formula>
    </cfRule>
  </conditionalFormatting>
  <conditionalFormatting sqref="H12:H13">
    <cfRule type="expression" dxfId="185" priority="1">
      <formula>$G12=""</formula>
    </cfRule>
  </conditionalFormatting>
  <pageMargins left="0.51181102362204722" right="0.11811023622047245" top="0.35433070866141736" bottom="0.19685039370078741" header="0.31496062992125984" footer="0"/>
  <pageSetup paperSize="9" scale="41" orientation="portrait" r:id="rId1"/>
  <headerFooter>
    <oddHeader>&amp;R&amp;"-,太字"&amp;18&amp;A</oddHeader>
    <oddFooter>&amp;R&amp;"-,太字"&amp;16&amp;F</oddFooter>
  </headerFooter>
  <extLst>
    <ext xmlns:x14="http://schemas.microsoft.com/office/spreadsheetml/2009/9/main" uri="{78C0D931-6437-407d-A8EE-F0AAD7539E65}">
      <x14:conditionalFormattings>
        <x14:conditionalFormatting xmlns:xm="http://schemas.microsoft.com/office/excel/2006/main">
          <x14:cfRule type="expression" priority="4" id="{2C1F27FB-DA17-4B9A-8029-B735C0331679}">
            <xm:f>OR($G$9=報酬単価表!$D$4,$G$9=報酬単価表!$D$5,$G$9=報酬単価表!$D$6)</xm:f>
            <x14:dxf>
              <font>
                <color theme="1"/>
              </font>
              <fill>
                <patternFill patternType="solid">
                  <bgColor theme="4" tint="0.59996337778862885"/>
                </patternFill>
              </fill>
            </x14:dxf>
          </x14:cfRule>
          <xm:sqref>G11:H11</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errorTitle="リストから選択して入力してください" prompt="リストから選択">
          <x14:formula1>
            <xm:f>報酬単価表!$A$30:$A$33</xm:f>
          </x14:formula1>
          <xm:sqref>G11:H11</xm:sqref>
        </x14:dataValidation>
        <x14:dataValidation type="list" allowBlank="1" showInputMessage="1" showErrorMessage="1" prompt="リストから選択">
          <x14:formula1>
            <xm:f>リスト用!$A$40:$A$42</xm:f>
          </x14:formula1>
          <xm:sqref>G13</xm:sqref>
        </x14:dataValidation>
        <x14:dataValidation type="list" allowBlank="1" showInputMessage="1" showErrorMessage="1" prompt="リストから選択">
          <x14:formula1>
            <xm:f>リスト用!$A$33:$A$38</xm:f>
          </x14:formula1>
          <xm:sqref>G12</xm:sqref>
        </x14:dataValidation>
        <x14:dataValidation type="list" allowBlank="1" showInputMessage="1" showErrorMessage="1">
          <x14:formula1>
            <xm:f>級地・1単位単価一覧!$B$5:$B$43</xm:f>
          </x14:formula1>
          <xm:sqref>E5:F5</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G9:H9</xm:sqref>
        </x14:dataValidation>
        <x14:dataValidation type="list" allowBlank="1" showInputMessage="1" showErrorMessage="1" promptTitle="リストから選択" prompt="（重心・基準該当・共生型などの区分に注意して選択してください。）">
          <x14:formula1>
            <xm:f>リスト用!$A$2:$A$9</xm:f>
          </x14:formula1>
          <xm:sqref>G10:H10</xm:sqref>
        </x14:dataValidation>
        <x14:dataValidation type="list" allowBlank="1" showInputMessage="1" showErrorMessage="1" prompt="リストから選択">
          <x14:formula1>
            <xm:f>リスト用!$A$25:$A$26</xm:f>
          </x14:formula1>
          <xm:sqref>G14:H14</xm:sqref>
        </x14:dataValidation>
        <x14:dataValidation type="list" allowBlank="1" showInputMessage="1" showErrorMessage="1" prompt="リストから選択">
          <x14:formula1>
            <xm:f>級地・1単位単価一覧!$B$5:$B$43</xm:f>
          </x14:formula1>
          <xm:sqref>G15:H15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74" priority="10">
      <formula>#REF!&lt;=0</formula>
    </cfRule>
  </conditionalFormatting>
  <conditionalFormatting sqref="N15">
    <cfRule type="expression" dxfId="73" priority="9">
      <formula>#REF!&gt;0</formula>
    </cfRule>
  </conditionalFormatting>
  <conditionalFormatting sqref="P62:R62">
    <cfRule type="expression" dxfId="72" priority="8">
      <formula>$E59=""</formula>
    </cfRule>
  </conditionalFormatting>
  <conditionalFormatting sqref="P62:R62">
    <cfRule type="expression" dxfId="71" priority="6">
      <formula>AND($E59="○",$G59="○",$H59="")</formula>
    </cfRule>
    <cfRule type="expression" dxfId="70" priority="7">
      <formula>AND($E59="○",$G59="")</formula>
    </cfRule>
  </conditionalFormatting>
  <conditionalFormatting sqref="K28:L61">
    <cfRule type="containsText" dxfId="69" priority="5" operator="containsText" text="ERROR">
      <formula>NOT(ISERROR(SEARCH("ERROR",K28)))</formula>
    </cfRule>
  </conditionalFormatting>
  <conditionalFormatting sqref="H14:H15">
    <cfRule type="expression" dxfId="68" priority="4">
      <formula>$G14=""</formula>
    </cfRule>
  </conditionalFormatting>
  <conditionalFormatting sqref="B64:T68">
    <cfRule type="expression" dxfId="67" priority="3">
      <formula>$B$64=""</formula>
    </cfRule>
  </conditionalFormatting>
  <conditionalFormatting sqref="O62">
    <cfRule type="expression" dxfId="66" priority="11">
      <formula>$E59=""</formula>
    </cfRule>
  </conditionalFormatting>
  <conditionalFormatting sqref="O62">
    <cfRule type="expression" dxfId="65" priority="12">
      <formula>AND($E59="○",$G59="○",$H59="")</formula>
    </cfRule>
    <cfRule type="expression" dxfId="64" priority="13">
      <formula>AND($E59="○",$G59="")</formula>
    </cfRule>
  </conditionalFormatting>
  <conditionalFormatting sqref="S19:T20">
    <cfRule type="expression" dxfId="63" priority="2">
      <formula>$M$5="対象外"</formula>
    </cfRule>
  </conditionalFormatting>
  <conditionalFormatting sqref="J16:O17">
    <cfRule type="expression" dxfId="62" priority="14">
      <formula>$T$5="②"</formula>
    </cfRule>
  </conditionalFormatting>
  <conditionalFormatting sqref="J18:O19">
    <cfRule type="expression" dxfId="61" priority="15">
      <formula>OR($T$5="①",$T$5="③")</formula>
    </cfRule>
  </conditionalFormatting>
  <conditionalFormatting sqref="S21:T22">
    <cfRule type="expression" dxfId="60"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59" priority="10">
      <formula>#REF!&lt;=0</formula>
    </cfRule>
  </conditionalFormatting>
  <conditionalFormatting sqref="N15">
    <cfRule type="expression" dxfId="58" priority="9">
      <formula>#REF!&gt;0</formula>
    </cfRule>
  </conditionalFormatting>
  <conditionalFormatting sqref="P62:R62">
    <cfRule type="expression" dxfId="57" priority="8">
      <formula>$E59=""</formula>
    </cfRule>
  </conditionalFormatting>
  <conditionalFormatting sqref="P62:R62">
    <cfRule type="expression" dxfId="56" priority="6">
      <formula>AND($E59="○",$G59="○",$H59="")</formula>
    </cfRule>
    <cfRule type="expression" dxfId="55" priority="7">
      <formula>AND($E59="○",$G59="")</formula>
    </cfRule>
  </conditionalFormatting>
  <conditionalFormatting sqref="K28:L61">
    <cfRule type="containsText" dxfId="54" priority="5" operator="containsText" text="ERROR">
      <formula>NOT(ISERROR(SEARCH("ERROR",K28)))</formula>
    </cfRule>
  </conditionalFormatting>
  <conditionalFormatting sqref="H14:H15">
    <cfRule type="expression" dxfId="53" priority="4">
      <formula>$G14=""</formula>
    </cfRule>
  </conditionalFormatting>
  <conditionalFormatting sqref="B64:T68">
    <cfRule type="expression" dxfId="52" priority="3">
      <formula>$B$64=""</formula>
    </cfRule>
  </conditionalFormatting>
  <conditionalFormatting sqref="O62">
    <cfRule type="expression" dxfId="51" priority="11">
      <formula>$E59=""</formula>
    </cfRule>
  </conditionalFormatting>
  <conditionalFormatting sqref="O62">
    <cfRule type="expression" dxfId="50" priority="12">
      <formula>AND($E59="○",$G59="○",$H59="")</formula>
    </cfRule>
    <cfRule type="expression" dxfId="49" priority="13">
      <formula>AND($E59="○",$G59="")</formula>
    </cfRule>
  </conditionalFormatting>
  <conditionalFormatting sqref="S19:T20">
    <cfRule type="expression" dxfId="48" priority="2">
      <formula>$M$5="対象外"</formula>
    </cfRule>
  </conditionalFormatting>
  <conditionalFormatting sqref="J16:O17">
    <cfRule type="expression" dxfId="47" priority="14">
      <formula>$T$5="②"</formula>
    </cfRule>
  </conditionalFormatting>
  <conditionalFormatting sqref="J18:O19">
    <cfRule type="expression" dxfId="46" priority="15">
      <formula>OR($T$5="①",$T$5="③")</formula>
    </cfRule>
  </conditionalFormatting>
  <conditionalFormatting sqref="S21:T22">
    <cfRule type="expression" dxfId="45"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44" priority="10">
      <formula>#REF!&lt;=0</formula>
    </cfRule>
  </conditionalFormatting>
  <conditionalFormatting sqref="N15">
    <cfRule type="expression" dxfId="43" priority="9">
      <formula>#REF!&gt;0</formula>
    </cfRule>
  </conditionalFormatting>
  <conditionalFormatting sqref="P62:R62">
    <cfRule type="expression" dxfId="42" priority="8">
      <formula>$E59=""</formula>
    </cfRule>
  </conditionalFormatting>
  <conditionalFormatting sqref="P62:R62">
    <cfRule type="expression" dxfId="41" priority="6">
      <formula>AND($E59="○",$G59="○",$H59="")</formula>
    </cfRule>
    <cfRule type="expression" dxfId="40" priority="7">
      <formula>AND($E59="○",$G59="")</formula>
    </cfRule>
  </conditionalFormatting>
  <conditionalFormatting sqref="K28:L61">
    <cfRule type="containsText" dxfId="39" priority="5" operator="containsText" text="ERROR">
      <formula>NOT(ISERROR(SEARCH("ERROR",K28)))</formula>
    </cfRule>
  </conditionalFormatting>
  <conditionalFormatting sqref="H14:H15">
    <cfRule type="expression" dxfId="38" priority="4">
      <formula>$G14=""</formula>
    </cfRule>
  </conditionalFormatting>
  <conditionalFormatting sqref="B64:T68">
    <cfRule type="expression" dxfId="37" priority="3">
      <formula>$B$64=""</formula>
    </cfRule>
  </conditionalFormatting>
  <conditionalFormatting sqref="O62">
    <cfRule type="expression" dxfId="36" priority="11">
      <formula>$E59=""</formula>
    </cfRule>
  </conditionalFormatting>
  <conditionalFormatting sqref="O62">
    <cfRule type="expression" dxfId="35" priority="12">
      <formula>AND($E59="○",$G59="○",$H59="")</formula>
    </cfRule>
    <cfRule type="expression" dxfId="34" priority="13">
      <formula>AND($E59="○",$G59="")</formula>
    </cfRule>
  </conditionalFormatting>
  <conditionalFormatting sqref="S19:T20">
    <cfRule type="expression" dxfId="33" priority="2">
      <formula>$M$5="対象外"</formula>
    </cfRule>
  </conditionalFormatting>
  <conditionalFormatting sqref="J16:O17">
    <cfRule type="expression" dxfId="32" priority="14">
      <formula>$T$5="②"</formula>
    </cfRule>
  </conditionalFormatting>
  <conditionalFormatting sqref="J18:O19">
    <cfRule type="expression" dxfId="31" priority="15">
      <formula>OR($T$5="①",$T$5="③")</formula>
    </cfRule>
  </conditionalFormatting>
  <conditionalFormatting sqref="S21:T22">
    <cfRule type="expression" dxfId="30"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29" priority="10">
      <formula>#REF!&lt;=0</formula>
    </cfRule>
  </conditionalFormatting>
  <conditionalFormatting sqref="N15">
    <cfRule type="expression" dxfId="28" priority="9">
      <formula>#REF!&gt;0</formula>
    </cfRule>
  </conditionalFormatting>
  <conditionalFormatting sqref="P62:R62">
    <cfRule type="expression" dxfId="27" priority="8">
      <formula>$E59=""</formula>
    </cfRule>
  </conditionalFormatting>
  <conditionalFormatting sqref="P62:R62">
    <cfRule type="expression" dxfId="26" priority="6">
      <formula>AND($E59="○",$G59="○",$H59="")</formula>
    </cfRule>
    <cfRule type="expression" dxfId="25" priority="7">
      <formula>AND($E59="○",$G59="")</formula>
    </cfRule>
  </conditionalFormatting>
  <conditionalFormatting sqref="K28:L61">
    <cfRule type="containsText" dxfId="24" priority="5" operator="containsText" text="ERROR">
      <formula>NOT(ISERROR(SEARCH("ERROR",K28)))</formula>
    </cfRule>
  </conditionalFormatting>
  <conditionalFormatting sqref="H14:H15">
    <cfRule type="expression" dxfId="23" priority="4">
      <formula>$G14=""</formula>
    </cfRule>
  </conditionalFormatting>
  <conditionalFormatting sqref="B64:T68">
    <cfRule type="expression" dxfId="22" priority="3">
      <formula>$B$64=""</formula>
    </cfRule>
  </conditionalFormatting>
  <conditionalFormatting sqref="O62">
    <cfRule type="expression" dxfId="21" priority="11">
      <formula>$E59=""</formula>
    </cfRule>
  </conditionalFormatting>
  <conditionalFormatting sqref="O62">
    <cfRule type="expression" dxfId="20" priority="12">
      <formula>AND($E59="○",$G59="○",$H59="")</formula>
    </cfRule>
    <cfRule type="expression" dxfId="19" priority="13">
      <formula>AND($E59="○",$G59="")</formula>
    </cfRule>
  </conditionalFormatting>
  <conditionalFormatting sqref="S19:T20">
    <cfRule type="expression" dxfId="18" priority="2">
      <formula>$M$5="対象外"</formula>
    </cfRule>
  </conditionalFormatting>
  <conditionalFormatting sqref="J16:O17">
    <cfRule type="expression" dxfId="17" priority="14">
      <formula>$T$5="②"</formula>
    </cfRule>
  </conditionalFormatting>
  <conditionalFormatting sqref="J18:O19">
    <cfRule type="expression" dxfId="16" priority="15">
      <formula>OR($T$5="①",$T$5="③")</formula>
    </cfRule>
  </conditionalFormatting>
  <conditionalFormatting sqref="S21:T22">
    <cfRule type="expression" dxfId="15"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4" priority="10">
      <formula>#REF!&lt;=0</formula>
    </cfRule>
  </conditionalFormatting>
  <conditionalFormatting sqref="N15">
    <cfRule type="expression" dxfId="13" priority="9">
      <formula>#REF!&gt;0</formula>
    </cfRule>
  </conditionalFormatting>
  <conditionalFormatting sqref="P62:R62">
    <cfRule type="expression" dxfId="12" priority="8">
      <formula>$E59=""</formula>
    </cfRule>
  </conditionalFormatting>
  <conditionalFormatting sqref="P62:R62">
    <cfRule type="expression" dxfId="11" priority="6">
      <formula>AND($E59="○",$G59="○",$H59="")</formula>
    </cfRule>
    <cfRule type="expression" dxfId="10" priority="7">
      <formula>AND($E59="○",$G59="")</formula>
    </cfRule>
  </conditionalFormatting>
  <conditionalFormatting sqref="K28:L61">
    <cfRule type="containsText" dxfId="9" priority="5" operator="containsText" text="ERROR">
      <formula>NOT(ISERROR(SEARCH("ERROR",K28)))</formula>
    </cfRule>
  </conditionalFormatting>
  <conditionalFormatting sqref="H14:H15">
    <cfRule type="expression" dxfId="8" priority="4">
      <formula>$G14=""</formula>
    </cfRule>
  </conditionalFormatting>
  <conditionalFormatting sqref="B64:T68">
    <cfRule type="expression" dxfId="7" priority="3">
      <formula>$B$64=""</formula>
    </cfRule>
  </conditionalFormatting>
  <conditionalFormatting sqref="O62">
    <cfRule type="expression" dxfId="6" priority="11">
      <formula>$E59=""</formula>
    </cfRule>
  </conditionalFormatting>
  <conditionalFormatting sqref="O62">
    <cfRule type="expression" dxfId="5" priority="12">
      <formula>AND($E59="○",$G59="○",$H59="")</formula>
    </cfRule>
    <cfRule type="expression" dxfId="4" priority="13">
      <formula>AND($E59="○",$G59="")</formula>
    </cfRule>
  </conditionalFormatting>
  <conditionalFormatting sqref="S19:T20">
    <cfRule type="expression" dxfId="3" priority="2">
      <formula>$M$5="対象外"</formula>
    </cfRule>
  </conditionalFormatting>
  <conditionalFormatting sqref="J16:O17">
    <cfRule type="expression" dxfId="2" priority="14">
      <formula>$T$5="②"</formula>
    </cfRule>
  </conditionalFormatting>
  <conditionalFormatting sqref="J18:O19">
    <cfRule type="expression" dxfId="1" priority="15">
      <formula>OR($T$5="①",$T$5="③")</formula>
    </cfRule>
  </conditionalFormatting>
  <conditionalFormatting sqref="S21:T22">
    <cfRule type="expression" dxfId="0"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4"/>
  <sheetViews>
    <sheetView workbookViewId="0"/>
  </sheetViews>
  <sheetFormatPr defaultRowHeight="14.25"/>
  <cols>
    <col min="1" max="1" width="8.75" style="59" customWidth="1"/>
    <col min="2" max="2" width="11.125" style="59" customWidth="1"/>
    <col min="3" max="4" width="13" style="59" customWidth="1"/>
    <col min="5" max="8" width="5.375" style="71" customWidth="1"/>
    <col min="9" max="9" width="11.125" style="59" customWidth="1"/>
    <col min="10" max="10" width="13" style="59" customWidth="1"/>
    <col min="11" max="11" width="8.625" style="72" customWidth="1"/>
    <col min="12" max="12" width="3.625" style="59" customWidth="1"/>
    <col min="13" max="13" width="11.75" style="59" customWidth="1"/>
    <col min="14" max="19" width="9.875" style="59" customWidth="1"/>
    <col min="20" max="21" width="9.875" style="100" customWidth="1"/>
    <col min="22" max="24" width="9.875" style="59" customWidth="1"/>
    <col min="25" max="29" width="10.625" style="1" customWidth="1"/>
    <col min="30" max="16384" width="9" style="59"/>
  </cols>
  <sheetData>
    <row r="1" spans="1:29" ht="26.25" customHeight="1">
      <c r="A1" s="107" t="s">
        <v>236</v>
      </c>
      <c r="B1" s="212"/>
      <c r="T1" s="59"/>
      <c r="U1" s="59"/>
      <c r="Y1" s="101" t="s">
        <v>222</v>
      </c>
      <c r="Z1" s="73"/>
      <c r="AA1" s="73"/>
      <c r="AB1" s="73"/>
      <c r="AC1" s="73"/>
    </row>
    <row r="2" spans="1:29" s="77" customFormat="1" ht="66.75" customHeight="1">
      <c r="A2" s="919"/>
      <c r="B2" s="913" t="s">
        <v>4</v>
      </c>
      <c r="C2" s="913" t="s">
        <v>2</v>
      </c>
      <c r="D2" s="913" t="s">
        <v>3</v>
      </c>
      <c r="E2" s="921" t="s">
        <v>176</v>
      </c>
      <c r="F2" s="922"/>
      <c r="G2" s="921" t="s">
        <v>180</v>
      </c>
      <c r="H2" s="922"/>
      <c r="I2" s="913" t="s">
        <v>5</v>
      </c>
      <c r="J2" s="913" t="s">
        <v>153</v>
      </c>
      <c r="K2" s="913" t="s">
        <v>170</v>
      </c>
      <c r="L2" s="915" t="s">
        <v>220</v>
      </c>
      <c r="M2" s="917" t="s">
        <v>213</v>
      </c>
      <c r="N2" s="74" t="s">
        <v>171</v>
      </c>
      <c r="O2" s="75" t="s">
        <v>172</v>
      </c>
      <c r="P2" s="75" t="s">
        <v>173</v>
      </c>
      <c r="Q2" s="75" t="s">
        <v>174</v>
      </c>
      <c r="R2" s="75" t="s">
        <v>165</v>
      </c>
      <c r="S2" s="75" t="s">
        <v>190</v>
      </c>
      <c r="T2" s="75" t="s">
        <v>191</v>
      </c>
      <c r="U2" s="75" t="s">
        <v>189</v>
      </c>
      <c r="V2" s="75" t="s">
        <v>192</v>
      </c>
      <c r="W2" s="75" t="s">
        <v>250</v>
      </c>
      <c r="X2" s="75" t="s">
        <v>251</v>
      </c>
      <c r="Y2" s="74" t="s">
        <v>195</v>
      </c>
      <c r="Z2" s="75" t="s">
        <v>196</v>
      </c>
      <c r="AA2" s="75" t="s">
        <v>251</v>
      </c>
      <c r="AB2" s="75" t="s">
        <v>197</v>
      </c>
      <c r="AC2" s="76" t="s">
        <v>198</v>
      </c>
    </row>
    <row r="3" spans="1:29" s="85" customFormat="1" ht="53.25" customHeight="1">
      <c r="A3" s="920"/>
      <c r="B3" s="914"/>
      <c r="C3" s="914"/>
      <c r="D3" s="914"/>
      <c r="E3" s="78"/>
      <c r="F3" s="79"/>
      <c r="G3" s="78"/>
      <c r="H3" s="79"/>
      <c r="I3" s="914"/>
      <c r="J3" s="914"/>
      <c r="K3" s="914"/>
      <c r="L3" s="916"/>
      <c r="M3" s="918"/>
      <c r="N3" s="80"/>
      <c r="O3" s="81"/>
      <c r="P3" s="81"/>
      <c r="Q3" s="81"/>
      <c r="R3" s="81"/>
      <c r="S3" s="81" t="s">
        <v>199</v>
      </c>
      <c r="T3" s="81" t="s">
        <v>200</v>
      </c>
      <c r="U3" s="82"/>
      <c r="V3" s="81" t="s">
        <v>209</v>
      </c>
      <c r="W3" s="83" t="s">
        <v>194</v>
      </c>
      <c r="X3" s="84" t="s">
        <v>193</v>
      </c>
      <c r="Y3" s="80"/>
      <c r="Z3" s="81" t="s">
        <v>200</v>
      </c>
      <c r="AA3" s="81" t="s">
        <v>212</v>
      </c>
      <c r="AB3" s="81"/>
      <c r="AC3" s="84" t="s">
        <v>211</v>
      </c>
    </row>
    <row r="4" spans="1:29" s="85" customFormat="1" ht="24" customHeight="1">
      <c r="A4" s="86"/>
      <c r="B4" s="87"/>
      <c r="C4" s="87"/>
      <c r="D4" s="87"/>
      <c r="E4" s="88"/>
      <c r="F4" s="89"/>
      <c r="G4" s="88"/>
      <c r="H4" s="89"/>
      <c r="I4" s="87"/>
      <c r="J4" s="87"/>
      <c r="K4" s="87"/>
      <c r="L4" s="90"/>
      <c r="M4" s="91"/>
      <c r="N4" s="92" t="s">
        <v>201</v>
      </c>
      <c r="O4" s="93" t="s">
        <v>203</v>
      </c>
      <c r="P4" s="93" t="s">
        <v>204</v>
      </c>
      <c r="Q4" s="93" t="s">
        <v>202</v>
      </c>
      <c r="R4" s="93" t="s">
        <v>210</v>
      </c>
      <c r="S4" s="93" t="s">
        <v>205</v>
      </c>
      <c r="T4" s="93" t="s">
        <v>206</v>
      </c>
      <c r="U4" s="93" t="s">
        <v>208</v>
      </c>
      <c r="V4" s="93" t="s">
        <v>214</v>
      </c>
      <c r="W4" s="94" t="s">
        <v>252</v>
      </c>
      <c r="X4" s="94" t="s">
        <v>253</v>
      </c>
      <c r="Y4" s="93" t="s">
        <v>254</v>
      </c>
      <c r="Z4" s="93" t="s">
        <v>215</v>
      </c>
      <c r="AA4" s="93" t="s">
        <v>249</v>
      </c>
      <c r="AB4" s="93" t="s">
        <v>207</v>
      </c>
      <c r="AC4" s="95" t="s">
        <v>255</v>
      </c>
    </row>
    <row r="5" spans="1:29">
      <c r="A5" s="96" t="s">
        <v>289</v>
      </c>
      <c r="B5" s="59">
        <f ca="1">INDIRECT("'"&amp;$A5&amp;"'!$R$3")</f>
        <v>0</v>
      </c>
      <c r="C5" s="97">
        <f ca="1">INDIRECT("'"&amp;$A5&amp;"'!$I$3")</f>
        <v>0</v>
      </c>
      <c r="D5" s="97">
        <f ca="1">INDIRECT("'"&amp;$A5&amp;"'!N4")</f>
        <v>0</v>
      </c>
      <c r="E5" s="98">
        <f ca="1">INDIRECT("'"&amp;$A5&amp;"'!$E$4")</f>
        <v>0</v>
      </c>
      <c r="F5" s="98">
        <f ca="1">INDIRECT("'"&amp;$A5&amp;"'!$G$4")</f>
        <v>0</v>
      </c>
      <c r="G5" s="98">
        <f ca="1">INDIRECT("'"&amp;$A5&amp;"'!$I$4")</f>
        <v>0</v>
      </c>
      <c r="H5" s="98">
        <f ca="1">INDIRECT("'"&amp;$A5&amp;"'!$K$4")</f>
        <v>0</v>
      </c>
      <c r="I5" s="59">
        <f ca="1">INDIRECT("'"&amp;$A5&amp;"'!$E$5")</f>
        <v>0</v>
      </c>
      <c r="J5" s="59">
        <f ca="1">INDIRECT("'"&amp;$A5&amp;"'!$I$5")</f>
        <v>0</v>
      </c>
      <c r="K5" s="72">
        <f ca="1">INDIRECT("'"&amp;$A5&amp;"'!$M$5")</f>
        <v>0</v>
      </c>
      <c r="L5" s="72" t="str">
        <f ca="1">INDIRECT("'"&amp;$A5&amp;"'!$T$5")</f>
        <v/>
      </c>
      <c r="M5" s="59" t="str">
        <f t="shared" ref="M5:M14" ca="1" si="0">IF($L5="①","継続",IF($L5="②","新規（臨時休校）",IF($L5="③","新規（通常）","")))</f>
        <v/>
      </c>
      <c r="N5" s="1" t="str">
        <f ca="1">IF($L5="②",INDIRECT("'"&amp;$A5&amp;"'!$N$18"),"")</f>
        <v/>
      </c>
      <c r="O5" s="1">
        <f ca="1">IF($L5="②","",INDIRECT("'"&amp;$A5&amp;"'!$J$62"))</f>
        <v>0</v>
      </c>
      <c r="P5" s="1">
        <f ca="1">IF($L5="②","",INDIRECT("'"&amp;$A5&amp;"'!$Q$62"))</f>
        <v>0</v>
      </c>
      <c r="Q5" s="1" t="e">
        <f ca="1">IF($L5="②","",INDIRECT("'"&amp;$A5&amp;"'!$R$62"))</f>
        <v>#VALUE!</v>
      </c>
      <c r="R5" s="99" t="e">
        <f t="shared" ref="R5" ca="1" si="1">SUM(N5:Q5)</f>
        <v>#VALUE!</v>
      </c>
      <c r="S5" s="1">
        <f ca="1">INDIRECT("'"&amp;$A5&amp;"'!$N$11")</f>
        <v>0</v>
      </c>
      <c r="T5" s="1">
        <f ca="1">INDIRECT("'"&amp;$A5&amp;"'!$N$12")</f>
        <v>0</v>
      </c>
      <c r="U5" s="1" t="e">
        <f ca="1">IF($L5="②",INDIRECT("'"&amp;$A5&amp;"'!$N$18"),INDIRECT("'"&amp;$A5&amp;"'!$N$16"))</f>
        <v>#VALUE!</v>
      </c>
      <c r="V5" s="1" t="e">
        <f ca="1">IF($L5="②",INDIRECT("'"&amp;$A5&amp;"'!$N$19"),INDIRECT("'"&amp;$A5&amp;"'!$N$17"))</f>
        <v>#VALUE!</v>
      </c>
      <c r="W5" s="1" t="e">
        <f ca="1">INDIRECT("'"&amp;$A5&amp;"'!$N$13")</f>
        <v>#VALUE!</v>
      </c>
      <c r="X5" s="1" t="e">
        <f ca="1">INDIRECT("'"&amp;$A5&amp;"'!$N$14")</f>
        <v>#VALUE!</v>
      </c>
      <c r="Y5" s="7" t="str">
        <f ca="1">IF($J4=$J5,"-",SUMIF($J:$J,$J5,$R:$R))</f>
        <v>-</v>
      </c>
      <c r="Z5" s="7" t="str">
        <f ca="1">IF($J4=$J5,"-",SUMIF($J:$J,$J5,$T:$T))</f>
        <v>-</v>
      </c>
      <c r="AA5" s="7" t="str">
        <f ca="1">IF($J4=$J5,"-",SUMIF($J:$J,$J5,$X:$X))</f>
        <v>-</v>
      </c>
      <c r="AB5" s="7" t="str">
        <f ca="1">IF($J4=$J5,"-",INDIRECT("'"&amp;$A5&amp;"'!$N$15"))</f>
        <v>-</v>
      </c>
      <c r="AC5" s="7" t="str">
        <f ca="1">IF($J4=$J5,"-",IF(AB5&gt;AA5,AA5,AB5))</f>
        <v>-</v>
      </c>
    </row>
    <row r="6" spans="1:29">
      <c r="A6" s="96" t="s">
        <v>154</v>
      </c>
      <c r="B6" s="59">
        <f t="shared" ref="B6:B14" ca="1" si="2">INDIRECT("'"&amp;$A6&amp;"'!$R$3")</f>
        <v>0</v>
      </c>
      <c r="C6" s="97">
        <f t="shared" ref="C6:C14" ca="1" si="3">INDIRECT("'"&amp;$A6&amp;"'!$I$3")</f>
        <v>0</v>
      </c>
      <c r="D6" s="97">
        <f t="shared" ref="D6:D14" ca="1" si="4">INDIRECT("'"&amp;$A6&amp;"'!N4")</f>
        <v>0</v>
      </c>
      <c r="E6" s="98">
        <f t="shared" ref="E6:E14" ca="1" si="5">INDIRECT("'"&amp;$A6&amp;"'!$E$4")</f>
        <v>0</v>
      </c>
      <c r="F6" s="98">
        <f t="shared" ref="F6:F14" ca="1" si="6">INDIRECT("'"&amp;$A6&amp;"'!$G$4")</f>
        <v>0</v>
      </c>
      <c r="G6" s="98">
        <f t="shared" ref="G6:G14" ca="1" si="7">INDIRECT("'"&amp;$A6&amp;"'!$I$4")</f>
        <v>0</v>
      </c>
      <c r="H6" s="98">
        <f t="shared" ref="H6:H14" ca="1" si="8">INDIRECT("'"&amp;$A6&amp;"'!$K$4")</f>
        <v>0</v>
      </c>
      <c r="I6" s="59">
        <f t="shared" ref="I6:I14" ca="1" si="9">INDIRECT("'"&amp;$A6&amp;"'!$E$5")</f>
        <v>0</v>
      </c>
      <c r="J6" s="59">
        <f t="shared" ref="J6:J14" ca="1" si="10">INDIRECT("'"&amp;$A6&amp;"'!$I$5")</f>
        <v>0</v>
      </c>
      <c r="K6" s="72">
        <f t="shared" ref="K6:K14" ca="1" si="11">INDIRECT("'"&amp;$A6&amp;"'!$M$5")</f>
        <v>0</v>
      </c>
      <c r="L6" s="72" t="str">
        <f t="shared" ref="L6:L14" ca="1" si="12">INDIRECT("'"&amp;$A6&amp;"'!$T$5")</f>
        <v/>
      </c>
      <c r="M6" s="59" t="str">
        <f t="shared" ca="1" si="0"/>
        <v/>
      </c>
      <c r="N6" s="1" t="str">
        <f t="shared" ref="N6:N14" ca="1" si="13">IF($L6="②",INDIRECT("'"&amp;$A6&amp;"'!$N$18"),"")</f>
        <v/>
      </c>
      <c r="O6" s="1">
        <f t="shared" ref="O6:O14" ca="1" si="14">IF($L6="②","",INDIRECT("'"&amp;$A6&amp;"'!$J$62"))</f>
        <v>0</v>
      </c>
      <c r="P6" s="1">
        <f t="shared" ref="P6:P14" ca="1" si="15">IF($L6="②","",INDIRECT("'"&amp;$A6&amp;"'!$Q$62"))</f>
        <v>0</v>
      </c>
      <c r="Q6" s="1" t="e">
        <f t="shared" ref="Q6:Q14" ca="1" si="16">IF($L6="②","",INDIRECT("'"&amp;$A6&amp;"'!$R$62"))</f>
        <v>#VALUE!</v>
      </c>
      <c r="R6" s="99" t="e">
        <f t="shared" ref="R6:R14" ca="1" si="17">SUM(N6:Q6)</f>
        <v>#VALUE!</v>
      </c>
      <c r="S6" s="1">
        <f t="shared" ref="S6:S14" ca="1" si="18">INDIRECT("'"&amp;$A6&amp;"'!$N$11")</f>
        <v>0</v>
      </c>
      <c r="T6" s="1">
        <f t="shared" ref="T6:T14" ca="1" si="19">INDIRECT("'"&amp;$A6&amp;"'!$N$12")</f>
        <v>0</v>
      </c>
      <c r="U6" s="1" t="e">
        <f t="shared" ref="U6:U14" ca="1" si="20">IF($L6="②",INDIRECT("'"&amp;$A6&amp;"'!$N$18"),INDIRECT("'"&amp;$A6&amp;"'!$N$16"))</f>
        <v>#VALUE!</v>
      </c>
      <c r="V6" s="1" t="e">
        <f t="shared" ref="V6:V14" ca="1" si="21">IF($L6="②",INDIRECT("'"&amp;$A6&amp;"'!$N$19"),INDIRECT("'"&amp;$A6&amp;"'!$N$17"))</f>
        <v>#VALUE!</v>
      </c>
      <c r="W6" s="1" t="e">
        <f t="shared" ref="W6:W14" ca="1" si="22">INDIRECT("'"&amp;$A6&amp;"'!$N$13")</f>
        <v>#VALUE!</v>
      </c>
      <c r="X6" s="1" t="e">
        <f t="shared" ref="X6:X14" ca="1" si="23">INDIRECT("'"&amp;$A6&amp;"'!$N$14")</f>
        <v>#VALUE!</v>
      </c>
      <c r="Y6" s="7" t="str">
        <f ca="1">IF($J5=$J6,"-",SUMIF($J:$J,$J6,$R:$R))</f>
        <v>-</v>
      </c>
      <c r="Z6" s="7" t="str">
        <f ca="1">IF($J5=$J6,"-",SUMIF($J:$J,$J6,$T:$T))</f>
        <v>-</v>
      </c>
      <c r="AA6" s="7" t="str">
        <f ca="1">IF($J5=$J6,"-",SUMIF($J:$J,$J6,$X:$X))</f>
        <v>-</v>
      </c>
      <c r="AB6" s="7" t="str">
        <f t="shared" ref="AB6:AB14" ca="1" si="24">IF($J5=$J6,"-",INDIRECT("'"&amp;$A6&amp;"'!$N$15"))</f>
        <v>-</v>
      </c>
      <c r="AC6" s="7" t="str">
        <f t="shared" ref="AC6:AC14" ca="1" si="25">IF($J5=$J6,"-",IF(AB6&gt;AA6,AA6,AB6))</f>
        <v>-</v>
      </c>
    </row>
    <row r="7" spans="1:29">
      <c r="A7" s="96" t="s">
        <v>155</v>
      </c>
      <c r="B7" s="59">
        <f t="shared" ca="1" si="2"/>
        <v>0</v>
      </c>
      <c r="C7" s="97">
        <f t="shared" ca="1" si="3"/>
        <v>0</v>
      </c>
      <c r="D7" s="97">
        <f t="shared" ca="1" si="4"/>
        <v>0</v>
      </c>
      <c r="E7" s="98">
        <f t="shared" ca="1" si="5"/>
        <v>0</v>
      </c>
      <c r="F7" s="98">
        <f t="shared" ca="1" si="6"/>
        <v>0</v>
      </c>
      <c r="G7" s="98">
        <f t="shared" ca="1" si="7"/>
        <v>0</v>
      </c>
      <c r="H7" s="98">
        <f t="shared" ca="1" si="8"/>
        <v>0</v>
      </c>
      <c r="I7" s="59">
        <f t="shared" ca="1" si="9"/>
        <v>0</v>
      </c>
      <c r="J7" s="59">
        <f t="shared" ca="1" si="10"/>
        <v>0</v>
      </c>
      <c r="K7" s="72">
        <f t="shared" ca="1" si="11"/>
        <v>0</v>
      </c>
      <c r="L7" s="72" t="str">
        <f t="shared" ca="1" si="12"/>
        <v/>
      </c>
      <c r="M7" s="59" t="str">
        <f t="shared" ca="1" si="0"/>
        <v/>
      </c>
      <c r="N7" s="1" t="str">
        <f t="shared" ca="1" si="13"/>
        <v/>
      </c>
      <c r="O7" s="1">
        <f t="shared" ca="1" si="14"/>
        <v>0</v>
      </c>
      <c r="P7" s="1">
        <f t="shared" ca="1" si="15"/>
        <v>0</v>
      </c>
      <c r="Q7" s="1" t="e">
        <f t="shared" ca="1" si="16"/>
        <v>#VALUE!</v>
      </c>
      <c r="R7" s="99" t="e">
        <f t="shared" ca="1" si="17"/>
        <v>#VALUE!</v>
      </c>
      <c r="S7" s="1">
        <f t="shared" ca="1" si="18"/>
        <v>0</v>
      </c>
      <c r="T7" s="1">
        <f t="shared" ca="1" si="19"/>
        <v>0</v>
      </c>
      <c r="U7" s="1" t="e">
        <f t="shared" ca="1" si="20"/>
        <v>#VALUE!</v>
      </c>
      <c r="V7" s="1" t="e">
        <f t="shared" ca="1" si="21"/>
        <v>#VALUE!</v>
      </c>
      <c r="W7" s="1" t="e">
        <f t="shared" ca="1" si="22"/>
        <v>#VALUE!</v>
      </c>
      <c r="X7" s="1" t="e">
        <f t="shared" ca="1" si="23"/>
        <v>#VALUE!</v>
      </c>
      <c r="Y7" s="7" t="str">
        <f ca="1">IF($J6=$J7,"-",SUMIF($J:$J,$J7,$R:$R))</f>
        <v>-</v>
      </c>
      <c r="Z7" s="7" t="str">
        <f ca="1">IF($J6=$J7,"-",SUMIF($J:$J,$J7,$T:$T))</f>
        <v>-</v>
      </c>
      <c r="AA7" s="7" t="str">
        <f ca="1">IF($J6=$J7,"-",SUMIF($J:$J,$J7,$X:$X))</f>
        <v>-</v>
      </c>
      <c r="AB7" s="7" t="str">
        <f t="shared" ca="1" si="24"/>
        <v>-</v>
      </c>
      <c r="AC7" s="7" t="str">
        <f t="shared" ca="1" si="25"/>
        <v>-</v>
      </c>
    </row>
    <row r="8" spans="1:29">
      <c r="A8" s="96" t="s">
        <v>156</v>
      </c>
      <c r="B8" s="59">
        <f t="shared" ca="1" si="2"/>
        <v>0</v>
      </c>
      <c r="C8" s="97">
        <f t="shared" ca="1" si="3"/>
        <v>0</v>
      </c>
      <c r="D8" s="97">
        <f t="shared" ca="1" si="4"/>
        <v>0</v>
      </c>
      <c r="E8" s="98">
        <f t="shared" ca="1" si="5"/>
        <v>0</v>
      </c>
      <c r="F8" s="98">
        <f t="shared" ca="1" si="6"/>
        <v>0</v>
      </c>
      <c r="G8" s="98">
        <f t="shared" ca="1" si="7"/>
        <v>0</v>
      </c>
      <c r="H8" s="98">
        <f t="shared" ca="1" si="8"/>
        <v>0</v>
      </c>
      <c r="I8" s="59">
        <f t="shared" ca="1" si="9"/>
        <v>0</v>
      </c>
      <c r="J8" s="59">
        <f t="shared" ca="1" si="10"/>
        <v>0</v>
      </c>
      <c r="K8" s="72">
        <f t="shared" ca="1" si="11"/>
        <v>0</v>
      </c>
      <c r="L8" s="72" t="str">
        <f t="shared" ca="1" si="12"/>
        <v/>
      </c>
      <c r="M8" s="59" t="str">
        <f t="shared" ca="1" si="0"/>
        <v/>
      </c>
      <c r="N8" s="1" t="str">
        <f t="shared" ca="1" si="13"/>
        <v/>
      </c>
      <c r="O8" s="1">
        <f t="shared" ca="1" si="14"/>
        <v>0</v>
      </c>
      <c r="P8" s="1">
        <f t="shared" ca="1" si="15"/>
        <v>0</v>
      </c>
      <c r="Q8" s="1" t="e">
        <f t="shared" ca="1" si="16"/>
        <v>#VALUE!</v>
      </c>
      <c r="R8" s="99" t="e">
        <f t="shared" ca="1" si="17"/>
        <v>#VALUE!</v>
      </c>
      <c r="S8" s="1">
        <f t="shared" ca="1" si="18"/>
        <v>0</v>
      </c>
      <c r="T8" s="1">
        <f t="shared" ca="1" si="19"/>
        <v>0</v>
      </c>
      <c r="U8" s="1" t="e">
        <f t="shared" ca="1" si="20"/>
        <v>#VALUE!</v>
      </c>
      <c r="V8" s="1" t="e">
        <f t="shared" ca="1" si="21"/>
        <v>#VALUE!</v>
      </c>
      <c r="W8" s="1" t="e">
        <f t="shared" ca="1" si="22"/>
        <v>#VALUE!</v>
      </c>
      <c r="X8" s="1" t="e">
        <f t="shared" ca="1" si="23"/>
        <v>#VALUE!</v>
      </c>
      <c r="Y8" s="7" t="str">
        <f ca="1">IF($J7=$J8,"-",SUMIF($J:$J,$J8,$R:$R))</f>
        <v>-</v>
      </c>
      <c r="Z8" s="7" t="str">
        <f ca="1">IF($J7=$J8,"-",SUMIF($J:$J,$J8,$T:$T))</f>
        <v>-</v>
      </c>
      <c r="AA8" s="7" t="str">
        <f ca="1">IF($J7=$J8,"-",SUMIF($J:$J,$J8,$X:$X))</f>
        <v>-</v>
      </c>
      <c r="AB8" s="7" t="str">
        <f t="shared" ca="1" si="24"/>
        <v>-</v>
      </c>
      <c r="AC8" s="7" t="str">
        <f t="shared" ca="1" si="25"/>
        <v>-</v>
      </c>
    </row>
    <row r="9" spans="1:29">
      <c r="A9" s="96" t="s">
        <v>157</v>
      </c>
      <c r="B9" s="59">
        <f t="shared" ca="1" si="2"/>
        <v>0</v>
      </c>
      <c r="C9" s="97">
        <f t="shared" ca="1" si="3"/>
        <v>0</v>
      </c>
      <c r="D9" s="97">
        <f t="shared" ca="1" si="4"/>
        <v>0</v>
      </c>
      <c r="E9" s="98">
        <f t="shared" ca="1" si="5"/>
        <v>0</v>
      </c>
      <c r="F9" s="98">
        <f t="shared" ca="1" si="6"/>
        <v>0</v>
      </c>
      <c r="G9" s="98">
        <f t="shared" ca="1" si="7"/>
        <v>0</v>
      </c>
      <c r="H9" s="98">
        <f t="shared" ca="1" si="8"/>
        <v>0</v>
      </c>
      <c r="I9" s="59">
        <f t="shared" ca="1" si="9"/>
        <v>0</v>
      </c>
      <c r="J9" s="59">
        <f t="shared" ca="1" si="10"/>
        <v>0</v>
      </c>
      <c r="K9" s="72">
        <f t="shared" ca="1" si="11"/>
        <v>0</v>
      </c>
      <c r="L9" s="72" t="str">
        <f t="shared" ca="1" si="12"/>
        <v/>
      </c>
      <c r="M9" s="59" t="str">
        <f t="shared" ca="1" si="0"/>
        <v/>
      </c>
      <c r="N9" s="1" t="str">
        <f t="shared" ca="1" si="13"/>
        <v/>
      </c>
      <c r="O9" s="1">
        <f t="shared" ca="1" si="14"/>
        <v>0</v>
      </c>
      <c r="P9" s="1">
        <f t="shared" ca="1" si="15"/>
        <v>0</v>
      </c>
      <c r="Q9" s="1" t="e">
        <f t="shared" ca="1" si="16"/>
        <v>#VALUE!</v>
      </c>
      <c r="R9" s="99" t="e">
        <f t="shared" ca="1" si="17"/>
        <v>#VALUE!</v>
      </c>
      <c r="S9" s="1">
        <f t="shared" ca="1" si="18"/>
        <v>0</v>
      </c>
      <c r="T9" s="1">
        <f t="shared" ca="1" si="19"/>
        <v>0</v>
      </c>
      <c r="U9" s="1" t="e">
        <f t="shared" ca="1" si="20"/>
        <v>#VALUE!</v>
      </c>
      <c r="V9" s="1" t="e">
        <f t="shared" ca="1" si="21"/>
        <v>#VALUE!</v>
      </c>
      <c r="W9" s="1" t="e">
        <f t="shared" ca="1" si="22"/>
        <v>#VALUE!</v>
      </c>
      <c r="X9" s="1" t="e">
        <f t="shared" ca="1" si="23"/>
        <v>#VALUE!</v>
      </c>
      <c r="Y9" s="7" t="str">
        <f ca="1">IF($J8=$J9,"-",SUMIF($J:$J,$J9,$R:$R))</f>
        <v>-</v>
      </c>
      <c r="Z9" s="7" t="str">
        <f ca="1">IF($J8=$J9,"-",SUMIF($J:$J,$J9,$T:$T))</f>
        <v>-</v>
      </c>
      <c r="AA9" s="7" t="str">
        <f ca="1">IF($J8=$J9,"-",SUMIF($J:$J,$J9,$X:$X))</f>
        <v>-</v>
      </c>
      <c r="AB9" s="7" t="str">
        <f t="shared" ca="1" si="24"/>
        <v>-</v>
      </c>
      <c r="AC9" s="7" t="str">
        <f t="shared" ca="1" si="25"/>
        <v>-</v>
      </c>
    </row>
    <row r="10" spans="1:29">
      <c r="A10" s="96" t="s">
        <v>158</v>
      </c>
      <c r="B10" s="59">
        <f t="shared" ca="1" si="2"/>
        <v>0</v>
      </c>
      <c r="C10" s="97">
        <f t="shared" ca="1" si="3"/>
        <v>0</v>
      </c>
      <c r="D10" s="97">
        <f t="shared" ca="1" si="4"/>
        <v>0</v>
      </c>
      <c r="E10" s="98">
        <f t="shared" ca="1" si="5"/>
        <v>0</v>
      </c>
      <c r="F10" s="98">
        <f t="shared" ca="1" si="6"/>
        <v>0</v>
      </c>
      <c r="G10" s="98">
        <f t="shared" ca="1" si="7"/>
        <v>0</v>
      </c>
      <c r="H10" s="98">
        <f t="shared" ca="1" si="8"/>
        <v>0</v>
      </c>
      <c r="I10" s="59">
        <f t="shared" ca="1" si="9"/>
        <v>0</v>
      </c>
      <c r="J10" s="59">
        <f t="shared" ca="1" si="10"/>
        <v>0</v>
      </c>
      <c r="K10" s="72">
        <f t="shared" ca="1" si="11"/>
        <v>0</v>
      </c>
      <c r="L10" s="72" t="str">
        <f t="shared" ca="1" si="12"/>
        <v/>
      </c>
      <c r="M10" s="59" t="str">
        <f t="shared" ca="1" si="0"/>
        <v/>
      </c>
      <c r="N10" s="1" t="str">
        <f t="shared" ca="1" si="13"/>
        <v/>
      </c>
      <c r="O10" s="1">
        <f t="shared" ca="1" si="14"/>
        <v>0</v>
      </c>
      <c r="P10" s="1">
        <f t="shared" ca="1" si="15"/>
        <v>0</v>
      </c>
      <c r="Q10" s="1" t="e">
        <f t="shared" ca="1" si="16"/>
        <v>#VALUE!</v>
      </c>
      <c r="R10" s="99" t="e">
        <f t="shared" ca="1" si="17"/>
        <v>#VALUE!</v>
      </c>
      <c r="S10" s="1">
        <f t="shared" ca="1" si="18"/>
        <v>0</v>
      </c>
      <c r="T10" s="1">
        <f t="shared" ca="1" si="19"/>
        <v>0</v>
      </c>
      <c r="U10" s="1" t="e">
        <f t="shared" ca="1" si="20"/>
        <v>#VALUE!</v>
      </c>
      <c r="V10" s="1" t="e">
        <f t="shared" ca="1" si="21"/>
        <v>#VALUE!</v>
      </c>
      <c r="W10" s="1" t="e">
        <f t="shared" ca="1" si="22"/>
        <v>#VALUE!</v>
      </c>
      <c r="X10" s="1" t="e">
        <f t="shared" ca="1" si="23"/>
        <v>#VALUE!</v>
      </c>
      <c r="Y10" s="7" t="str">
        <f ca="1">IF($J9=$J10,"-",SUMIF($J:$J,$J10,$R:$R))</f>
        <v>-</v>
      </c>
      <c r="Z10" s="7" t="str">
        <f ca="1">IF($J9=$J10,"-",SUMIF($J:$J,$J10,$T:$T))</f>
        <v>-</v>
      </c>
      <c r="AA10" s="7" t="str">
        <f ca="1">IF($J9=$J10,"-",SUMIF($J:$J,$J10,$X:$X))</f>
        <v>-</v>
      </c>
      <c r="AB10" s="7" t="str">
        <f t="shared" ca="1" si="24"/>
        <v>-</v>
      </c>
      <c r="AC10" s="7" t="str">
        <f t="shared" ca="1" si="25"/>
        <v>-</v>
      </c>
    </row>
    <row r="11" spans="1:29">
      <c r="A11" s="96" t="s">
        <v>159</v>
      </c>
      <c r="B11" s="59">
        <f t="shared" ca="1" si="2"/>
        <v>0</v>
      </c>
      <c r="C11" s="97">
        <f t="shared" ca="1" si="3"/>
        <v>0</v>
      </c>
      <c r="D11" s="97">
        <f t="shared" ca="1" si="4"/>
        <v>0</v>
      </c>
      <c r="E11" s="98">
        <f t="shared" ca="1" si="5"/>
        <v>0</v>
      </c>
      <c r="F11" s="98">
        <f t="shared" ca="1" si="6"/>
        <v>0</v>
      </c>
      <c r="G11" s="98">
        <f t="shared" ca="1" si="7"/>
        <v>0</v>
      </c>
      <c r="H11" s="98">
        <f t="shared" ca="1" si="8"/>
        <v>0</v>
      </c>
      <c r="I11" s="59">
        <f t="shared" ca="1" si="9"/>
        <v>0</v>
      </c>
      <c r="J11" s="59">
        <f t="shared" ca="1" si="10"/>
        <v>0</v>
      </c>
      <c r="K11" s="72">
        <f t="shared" ca="1" si="11"/>
        <v>0</v>
      </c>
      <c r="L11" s="72" t="str">
        <f t="shared" ca="1" si="12"/>
        <v/>
      </c>
      <c r="M11" s="59" t="str">
        <f t="shared" ca="1" si="0"/>
        <v/>
      </c>
      <c r="N11" s="1" t="str">
        <f t="shared" ca="1" si="13"/>
        <v/>
      </c>
      <c r="O11" s="1">
        <f t="shared" ca="1" si="14"/>
        <v>0</v>
      </c>
      <c r="P11" s="1">
        <f t="shared" ca="1" si="15"/>
        <v>0</v>
      </c>
      <c r="Q11" s="1" t="e">
        <f t="shared" ca="1" si="16"/>
        <v>#VALUE!</v>
      </c>
      <c r="R11" s="99" t="e">
        <f t="shared" ca="1" si="17"/>
        <v>#VALUE!</v>
      </c>
      <c r="S11" s="1">
        <f t="shared" ca="1" si="18"/>
        <v>0</v>
      </c>
      <c r="T11" s="1">
        <f t="shared" ca="1" si="19"/>
        <v>0</v>
      </c>
      <c r="U11" s="1" t="e">
        <f t="shared" ca="1" si="20"/>
        <v>#VALUE!</v>
      </c>
      <c r="V11" s="1" t="e">
        <f t="shared" ca="1" si="21"/>
        <v>#VALUE!</v>
      </c>
      <c r="W11" s="1" t="e">
        <f t="shared" ca="1" si="22"/>
        <v>#VALUE!</v>
      </c>
      <c r="X11" s="1" t="e">
        <f t="shared" ca="1" si="23"/>
        <v>#VALUE!</v>
      </c>
      <c r="Y11" s="7" t="str">
        <f ca="1">IF($J10=$J11,"-",SUMIF($J:$J,$J11,$R:$R))</f>
        <v>-</v>
      </c>
      <c r="Z11" s="7" t="str">
        <f ca="1">IF($J10=$J11,"-",SUMIF($J:$J,$J11,$T:$T))</f>
        <v>-</v>
      </c>
      <c r="AA11" s="7" t="str">
        <f ca="1">IF($J10=$J11,"-",SUMIF($J:$J,$J11,$X:$X))</f>
        <v>-</v>
      </c>
      <c r="AB11" s="7" t="str">
        <f t="shared" ca="1" si="24"/>
        <v>-</v>
      </c>
      <c r="AC11" s="7" t="str">
        <f t="shared" ca="1" si="25"/>
        <v>-</v>
      </c>
    </row>
    <row r="12" spans="1:29">
      <c r="A12" s="96" t="s">
        <v>160</v>
      </c>
      <c r="B12" s="59">
        <f t="shared" ca="1" si="2"/>
        <v>0</v>
      </c>
      <c r="C12" s="97">
        <f t="shared" ca="1" si="3"/>
        <v>0</v>
      </c>
      <c r="D12" s="97">
        <f t="shared" ca="1" si="4"/>
        <v>0</v>
      </c>
      <c r="E12" s="98">
        <f t="shared" ca="1" si="5"/>
        <v>0</v>
      </c>
      <c r="F12" s="98">
        <f t="shared" ca="1" si="6"/>
        <v>0</v>
      </c>
      <c r="G12" s="98">
        <f t="shared" ca="1" si="7"/>
        <v>0</v>
      </c>
      <c r="H12" s="98">
        <f t="shared" ca="1" si="8"/>
        <v>0</v>
      </c>
      <c r="I12" s="59">
        <f t="shared" ca="1" si="9"/>
        <v>0</v>
      </c>
      <c r="J12" s="59">
        <f t="shared" ca="1" si="10"/>
        <v>0</v>
      </c>
      <c r="K12" s="72">
        <f t="shared" ca="1" si="11"/>
        <v>0</v>
      </c>
      <c r="L12" s="72" t="str">
        <f t="shared" ca="1" si="12"/>
        <v/>
      </c>
      <c r="M12" s="59" t="str">
        <f t="shared" ca="1" si="0"/>
        <v/>
      </c>
      <c r="N12" s="1" t="str">
        <f t="shared" ca="1" si="13"/>
        <v/>
      </c>
      <c r="O12" s="1">
        <f t="shared" ca="1" si="14"/>
        <v>0</v>
      </c>
      <c r="P12" s="1">
        <f t="shared" ca="1" si="15"/>
        <v>0</v>
      </c>
      <c r="Q12" s="1" t="e">
        <f t="shared" ca="1" si="16"/>
        <v>#VALUE!</v>
      </c>
      <c r="R12" s="99" t="e">
        <f t="shared" ca="1" si="17"/>
        <v>#VALUE!</v>
      </c>
      <c r="S12" s="1">
        <f t="shared" ca="1" si="18"/>
        <v>0</v>
      </c>
      <c r="T12" s="1">
        <f t="shared" ca="1" si="19"/>
        <v>0</v>
      </c>
      <c r="U12" s="1" t="e">
        <f t="shared" ca="1" si="20"/>
        <v>#VALUE!</v>
      </c>
      <c r="V12" s="1" t="e">
        <f t="shared" ca="1" si="21"/>
        <v>#VALUE!</v>
      </c>
      <c r="W12" s="1" t="e">
        <f t="shared" ca="1" si="22"/>
        <v>#VALUE!</v>
      </c>
      <c r="X12" s="1" t="e">
        <f t="shared" ca="1" si="23"/>
        <v>#VALUE!</v>
      </c>
      <c r="Y12" s="7" t="str">
        <f ca="1">IF($J11=$J12,"-",SUMIF($J:$J,$J12,$R:$R))</f>
        <v>-</v>
      </c>
      <c r="Z12" s="7" t="str">
        <f ca="1">IF($J11=$J12,"-",SUMIF($J:$J,$J12,$T:$T))</f>
        <v>-</v>
      </c>
      <c r="AA12" s="7" t="str">
        <f ca="1">IF($J11=$J12,"-",SUMIF($J:$J,$J12,$X:$X))</f>
        <v>-</v>
      </c>
      <c r="AB12" s="7" t="str">
        <f t="shared" ca="1" si="24"/>
        <v>-</v>
      </c>
      <c r="AC12" s="7" t="str">
        <f t="shared" ca="1" si="25"/>
        <v>-</v>
      </c>
    </row>
    <row r="13" spans="1:29">
      <c r="A13" s="96" t="s">
        <v>161</v>
      </c>
      <c r="B13" s="59">
        <f t="shared" ca="1" si="2"/>
        <v>0</v>
      </c>
      <c r="C13" s="97">
        <f t="shared" ca="1" si="3"/>
        <v>0</v>
      </c>
      <c r="D13" s="97">
        <f t="shared" ca="1" si="4"/>
        <v>0</v>
      </c>
      <c r="E13" s="98">
        <f t="shared" ca="1" si="5"/>
        <v>0</v>
      </c>
      <c r="F13" s="98">
        <f t="shared" ca="1" si="6"/>
        <v>0</v>
      </c>
      <c r="G13" s="98">
        <f t="shared" ca="1" si="7"/>
        <v>0</v>
      </c>
      <c r="H13" s="98">
        <f t="shared" ca="1" si="8"/>
        <v>0</v>
      </c>
      <c r="I13" s="59">
        <f t="shared" ca="1" si="9"/>
        <v>0</v>
      </c>
      <c r="J13" s="59">
        <f t="shared" ca="1" si="10"/>
        <v>0</v>
      </c>
      <c r="K13" s="72">
        <f t="shared" ca="1" si="11"/>
        <v>0</v>
      </c>
      <c r="L13" s="72" t="str">
        <f t="shared" ca="1" si="12"/>
        <v/>
      </c>
      <c r="M13" s="59" t="str">
        <f t="shared" ca="1" si="0"/>
        <v/>
      </c>
      <c r="N13" s="1" t="str">
        <f t="shared" ca="1" si="13"/>
        <v/>
      </c>
      <c r="O13" s="1">
        <f t="shared" ca="1" si="14"/>
        <v>0</v>
      </c>
      <c r="P13" s="1">
        <f t="shared" ca="1" si="15"/>
        <v>0</v>
      </c>
      <c r="Q13" s="1" t="e">
        <f t="shared" ca="1" si="16"/>
        <v>#VALUE!</v>
      </c>
      <c r="R13" s="99" t="e">
        <f t="shared" ca="1" si="17"/>
        <v>#VALUE!</v>
      </c>
      <c r="S13" s="1">
        <f t="shared" ca="1" si="18"/>
        <v>0</v>
      </c>
      <c r="T13" s="1">
        <f t="shared" ca="1" si="19"/>
        <v>0</v>
      </c>
      <c r="U13" s="1" t="e">
        <f t="shared" ca="1" si="20"/>
        <v>#VALUE!</v>
      </c>
      <c r="V13" s="1" t="e">
        <f t="shared" ca="1" si="21"/>
        <v>#VALUE!</v>
      </c>
      <c r="W13" s="1" t="e">
        <f t="shared" ca="1" si="22"/>
        <v>#VALUE!</v>
      </c>
      <c r="X13" s="1" t="e">
        <f t="shared" ca="1" si="23"/>
        <v>#VALUE!</v>
      </c>
      <c r="Y13" s="7" t="str">
        <f ca="1">IF($J12=$J13,"-",SUMIF($J:$J,$J13,$R:$R))</f>
        <v>-</v>
      </c>
      <c r="Z13" s="7" t="str">
        <f ca="1">IF($J12=$J13,"-",SUMIF($J:$J,$J13,$T:$T))</f>
        <v>-</v>
      </c>
      <c r="AA13" s="7" t="str">
        <f ca="1">IF($J12=$J13,"-",SUMIF($J:$J,$J13,$X:$X))</f>
        <v>-</v>
      </c>
      <c r="AB13" s="7" t="str">
        <f t="shared" ca="1" si="24"/>
        <v>-</v>
      </c>
      <c r="AC13" s="7" t="str">
        <f t="shared" ca="1" si="25"/>
        <v>-</v>
      </c>
    </row>
    <row r="14" spans="1:29">
      <c r="A14" s="96" t="s">
        <v>162</v>
      </c>
      <c r="B14" s="59">
        <f t="shared" ca="1" si="2"/>
        <v>0</v>
      </c>
      <c r="C14" s="97">
        <f t="shared" ca="1" si="3"/>
        <v>0</v>
      </c>
      <c r="D14" s="97">
        <f t="shared" ca="1" si="4"/>
        <v>0</v>
      </c>
      <c r="E14" s="98">
        <f t="shared" ca="1" si="5"/>
        <v>0</v>
      </c>
      <c r="F14" s="98">
        <f t="shared" ca="1" si="6"/>
        <v>0</v>
      </c>
      <c r="G14" s="98">
        <f t="shared" ca="1" si="7"/>
        <v>0</v>
      </c>
      <c r="H14" s="98">
        <f t="shared" ca="1" si="8"/>
        <v>0</v>
      </c>
      <c r="I14" s="59">
        <f t="shared" ca="1" si="9"/>
        <v>0</v>
      </c>
      <c r="J14" s="59">
        <f t="shared" ca="1" si="10"/>
        <v>0</v>
      </c>
      <c r="K14" s="72">
        <f t="shared" ca="1" si="11"/>
        <v>0</v>
      </c>
      <c r="L14" s="72" t="str">
        <f t="shared" ca="1" si="12"/>
        <v/>
      </c>
      <c r="M14" s="59" t="str">
        <f t="shared" ca="1" si="0"/>
        <v/>
      </c>
      <c r="N14" s="1" t="str">
        <f t="shared" ca="1" si="13"/>
        <v/>
      </c>
      <c r="O14" s="1">
        <f t="shared" ca="1" si="14"/>
        <v>0</v>
      </c>
      <c r="P14" s="1">
        <f t="shared" ca="1" si="15"/>
        <v>0</v>
      </c>
      <c r="Q14" s="1" t="e">
        <f t="shared" ca="1" si="16"/>
        <v>#VALUE!</v>
      </c>
      <c r="R14" s="99" t="e">
        <f t="shared" ca="1" si="17"/>
        <v>#VALUE!</v>
      </c>
      <c r="S14" s="1">
        <f t="shared" ca="1" si="18"/>
        <v>0</v>
      </c>
      <c r="T14" s="1">
        <f t="shared" ca="1" si="19"/>
        <v>0</v>
      </c>
      <c r="U14" s="1" t="e">
        <f t="shared" ca="1" si="20"/>
        <v>#VALUE!</v>
      </c>
      <c r="V14" s="1" t="e">
        <f t="shared" ca="1" si="21"/>
        <v>#VALUE!</v>
      </c>
      <c r="W14" s="1" t="e">
        <f t="shared" ca="1" si="22"/>
        <v>#VALUE!</v>
      </c>
      <c r="X14" s="1" t="e">
        <f t="shared" ca="1" si="23"/>
        <v>#VALUE!</v>
      </c>
      <c r="Y14" s="7" t="str">
        <f ca="1">IF($J13=$J14,"-",SUMIF($J:$J,$J14,$R:$R))</f>
        <v>-</v>
      </c>
      <c r="Z14" s="7" t="str">
        <f ca="1">IF($J13=$J14,"-",SUMIF($J:$J,$J14,$T:$T))</f>
        <v>-</v>
      </c>
      <c r="AA14" s="7" t="str">
        <f ca="1">IF($J13=$J14,"-",SUMIF($J:$J,$J14,$X:$X))</f>
        <v>-</v>
      </c>
      <c r="AB14" s="7" t="str">
        <f t="shared" ca="1" si="24"/>
        <v>-</v>
      </c>
      <c r="AC14" s="7" t="str">
        <f t="shared" ca="1" si="25"/>
        <v>-</v>
      </c>
    </row>
  </sheetData>
  <autoFilter ref="A4:AC4">
    <sortState ref="A5:AC55">
      <sortCondition ref="J4"/>
    </sortState>
  </autoFilter>
  <mergeCells count="11">
    <mergeCell ref="J2:J3"/>
    <mergeCell ref="K2:K3"/>
    <mergeCell ref="L2:L3"/>
    <mergeCell ref="M2:M3"/>
    <mergeCell ref="A2:A3"/>
    <mergeCell ref="B2:B3"/>
    <mergeCell ref="C2:C3"/>
    <mergeCell ref="D2:D3"/>
    <mergeCell ref="I2:I3"/>
    <mergeCell ref="E2:F2"/>
    <mergeCell ref="G2:H2"/>
  </mergeCells>
  <phoneticPr fontId="2"/>
  <printOptions horizontalCentered="1"/>
  <pageMargins left="0.31496062992125984" right="0.31496062992125984" top="0.74803149606299213" bottom="0.35433070866141736" header="0.31496062992125984" footer="0.31496062992125984"/>
  <pageSetup paperSize="9" scale="5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52"/>
  <sheetViews>
    <sheetView zoomScale="85" zoomScaleNormal="85" workbookViewId="0"/>
  </sheetViews>
  <sheetFormatPr defaultRowHeight="15.75"/>
  <cols>
    <col min="1" max="1" width="4" style="31" customWidth="1"/>
    <col min="2" max="2" width="12.625" style="31" customWidth="1"/>
    <col min="3" max="3" width="12.625" style="32" customWidth="1"/>
    <col min="4" max="5" width="18.5" style="31" customWidth="1"/>
    <col min="6" max="16384" width="9" style="31"/>
  </cols>
  <sheetData>
    <row r="1" spans="1:21">
      <c r="A1" s="67" t="s">
        <v>57</v>
      </c>
      <c r="B1" s="67"/>
      <c r="C1" s="68"/>
      <c r="D1" s="67"/>
      <c r="E1" s="67"/>
      <c r="F1" s="67"/>
      <c r="G1" s="67"/>
      <c r="H1" s="67"/>
      <c r="I1" s="67"/>
      <c r="J1" s="67"/>
      <c r="K1" s="67"/>
      <c r="L1" s="67"/>
      <c r="M1" s="67"/>
      <c r="N1" s="67"/>
      <c r="O1" s="67"/>
      <c r="P1" s="67"/>
      <c r="Q1" s="67"/>
      <c r="R1" s="67"/>
      <c r="S1" s="67"/>
      <c r="T1" s="67"/>
      <c r="U1" s="67"/>
    </row>
    <row r="3" spans="1:21">
      <c r="D3" s="923" t="s">
        <v>58</v>
      </c>
      <c r="E3" s="923"/>
    </row>
    <row r="4" spans="1:21" ht="37.5" customHeight="1">
      <c r="A4" s="33"/>
      <c r="B4" s="33" t="s">
        <v>59</v>
      </c>
      <c r="C4" s="108" t="s">
        <v>60</v>
      </c>
      <c r="D4" s="34" t="s">
        <v>61</v>
      </c>
      <c r="E4" s="34" t="s">
        <v>62</v>
      </c>
    </row>
    <row r="5" spans="1:21">
      <c r="A5" s="35">
        <v>1</v>
      </c>
      <c r="B5" s="36" t="s">
        <v>19</v>
      </c>
      <c r="C5" s="37" t="s">
        <v>63</v>
      </c>
      <c r="D5" s="35">
        <v>10.36</v>
      </c>
      <c r="E5" s="35">
        <v>10.46</v>
      </c>
    </row>
    <row r="6" spans="1:21">
      <c r="A6" s="35">
        <v>2</v>
      </c>
      <c r="B6" s="36" t="s">
        <v>64</v>
      </c>
      <c r="C6" s="37" t="s">
        <v>63</v>
      </c>
      <c r="D6" s="35">
        <v>10.36</v>
      </c>
      <c r="E6" s="35">
        <v>10.46</v>
      </c>
    </row>
    <row r="7" spans="1:21">
      <c r="A7" s="35">
        <v>3</v>
      </c>
      <c r="B7" s="36" t="s">
        <v>65</v>
      </c>
      <c r="C7" s="37" t="s">
        <v>63</v>
      </c>
      <c r="D7" s="35">
        <v>10.36</v>
      </c>
      <c r="E7" s="35">
        <v>10.46</v>
      </c>
    </row>
    <row r="8" spans="1:21">
      <c r="A8" s="38">
        <v>4</v>
      </c>
      <c r="B8" s="39" t="s">
        <v>66</v>
      </c>
      <c r="C8" s="40" t="s">
        <v>67</v>
      </c>
      <c r="D8" s="38">
        <v>10.18</v>
      </c>
      <c r="E8" s="38">
        <v>10.23</v>
      </c>
    </row>
    <row r="9" spans="1:21">
      <c r="A9" s="38">
        <v>5</v>
      </c>
      <c r="B9" s="39" t="s">
        <v>68</v>
      </c>
      <c r="C9" s="40" t="s">
        <v>67</v>
      </c>
      <c r="D9" s="38">
        <v>10.18</v>
      </c>
      <c r="E9" s="38">
        <v>10.23</v>
      </c>
    </row>
    <row r="10" spans="1:21">
      <c r="A10" s="38">
        <v>6</v>
      </c>
      <c r="B10" s="39" t="s">
        <v>69</v>
      </c>
      <c r="C10" s="40" t="s">
        <v>67</v>
      </c>
      <c r="D10" s="38">
        <v>10.18</v>
      </c>
      <c r="E10" s="38">
        <v>10.23</v>
      </c>
    </row>
    <row r="11" spans="1:21">
      <c r="A11" s="41">
        <v>7</v>
      </c>
      <c r="B11" s="42" t="s">
        <v>70</v>
      </c>
      <c r="C11" s="43" t="s">
        <v>71</v>
      </c>
      <c r="D11" s="41">
        <v>10</v>
      </c>
      <c r="E11" s="41">
        <v>10</v>
      </c>
    </row>
    <row r="12" spans="1:21">
      <c r="A12" s="38">
        <v>8</v>
      </c>
      <c r="B12" s="39" t="s">
        <v>72</v>
      </c>
      <c r="C12" s="40" t="s">
        <v>67</v>
      </c>
      <c r="D12" s="38">
        <v>10.18</v>
      </c>
      <c r="E12" s="38">
        <v>10.23</v>
      </c>
    </row>
    <row r="13" spans="1:21">
      <c r="A13" s="35">
        <v>9</v>
      </c>
      <c r="B13" s="36" t="s">
        <v>73</v>
      </c>
      <c r="C13" s="37" t="s">
        <v>63</v>
      </c>
      <c r="D13" s="35">
        <v>10.36</v>
      </c>
      <c r="E13" s="35">
        <v>10.46</v>
      </c>
    </row>
    <row r="14" spans="1:21">
      <c r="A14" s="38">
        <v>10</v>
      </c>
      <c r="B14" s="39" t="s">
        <v>74</v>
      </c>
      <c r="C14" s="40" t="s">
        <v>67</v>
      </c>
      <c r="D14" s="38">
        <v>10.18</v>
      </c>
      <c r="E14" s="38">
        <v>10.23</v>
      </c>
    </row>
    <row r="15" spans="1:21">
      <c r="A15" s="38">
        <v>11</v>
      </c>
      <c r="B15" s="39" t="s">
        <v>75</v>
      </c>
      <c r="C15" s="40" t="s">
        <v>67</v>
      </c>
      <c r="D15" s="38">
        <v>10.18</v>
      </c>
      <c r="E15" s="38">
        <v>10.23</v>
      </c>
    </row>
    <row r="16" spans="1:21">
      <c r="A16" s="38">
        <v>12</v>
      </c>
      <c r="B16" s="39" t="s">
        <v>76</v>
      </c>
      <c r="C16" s="40" t="s">
        <v>67</v>
      </c>
      <c r="D16" s="38">
        <v>10.18</v>
      </c>
      <c r="E16" s="38">
        <v>10.23</v>
      </c>
    </row>
    <row r="17" spans="1:5">
      <c r="A17" s="38">
        <v>13</v>
      </c>
      <c r="B17" s="39" t="s">
        <v>77</v>
      </c>
      <c r="C17" s="40" t="s">
        <v>67</v>
      </c>
      <c r="D17" s="38">
        <v>10.18</v>
      </c>
      <c r="E17" s="38">
        <v>10.23</v>
      </c>
    </row>
    <row r="18" spans="1:5">
      <c r="A18" s="38">
        <v>14</v>
      </c>
      <c r="B18" s="39" t="s">
        <v>78</v>
      </c>
      <c r="C18" s="40" t="s">
        <v>67</v>
      </c>
      <c r="D18" s="38">
        <v>10.18</v>
      </c>
      <c r="E18" s="38">
        <v>10.23</v>
      </c>
    </row>
    <row r="19" spans="1:5">
      <c r="A19" s="38">
        <v>15</v>
      </c>
      <c r="B19" s="39" t="s">
        <v>79</v>
      </c>
      <c r="C19" s="40" t="s">
        <v>67</v>
      </c>
      <c r="D19" s="38">
        <v>10.18</v>
      </c>
      <c r="E19" s="38">
        <v>10.23</v>
      </c>
    </row>
    <row r="20" spans="1:5">
      <c r="A20" s="38">
        <v>16</v>
      </c>
      <c r="B20" s="39" t="s">
        <v>80</v>
      </c>
      <c r="C20" s="40" t="s">
        <v>67</v>
      </c>
      <c r="D20" s="38">
        <v>10.18</v>
      </c>
      <c r="E20" s="38">
        <v>10.23</v>
      </c>
    </row>
    <row r="21" spans="1:5">
      <c r="A21" s="38">
        <v>17</v>
      </c>
      <c r="B21" s="39" t="s">
        <v>81</v>
      </c>
      <c r="C21" s="40" t="s">
        <v>67</v>
      </c>
      <c r="D21" s="38">
        <v>10.18</v>
      </c>
      <c r="E21" s="38">
        <v>10.23</v>
      </c>
    </row>
    <row r="22" spans="1:5">
      <c r="A22" s="38">
        <v>18</v>
      </c>
      <c r="B22" s="39" t="s">
        <v>82</v>
      </c>
      <c r="C22" s="40" t="s">
        <v>67</v>
      </c>
      <c r="D22" s="38">
        <v>10.18</v>
      </c>
      <c r="E22" s="38">
        <v>10.23</v>
      </c>
    </row>
    <row r="23" spans="1:5">
      <c r="A23" s="38">
        <v>19</v>
      </c>
      <c r="B23" s="39" t="s">
        <v>83</v>
      </c>
      <c r="C23" s="40" t="s">
        <v>67</v>
      </c>
      <c r="D23" s="38">
        <v>10.18</v>
      </c>
      <c r="E23" s="38">
        <v>10.23</v>
      </c>
    </row>
    <row r="24" spans="1:5">
      <c r="A24" s="38">
        <v>20</v>
      </c>
      <c r="B24" s="39" t="s">
        <v>84</v>
      </c>
      <c r="C24" s="40" t="s">
        <v>67</v>
      </c>
      <c r="D24" s="38">
        <v>10.18</v>
      </c>
      <c r="E24" s="38">
        <v>10.23</v>
      </c>
    </row>
    <row r="25" spans="1:5">
      <c r="A25" s="38">
        <v>21</v>
      </c>
      <c r="B25" s="39" t="s">
        <v>85</v>
      </c>
      <c r="C25" s="40" t="s">
        <v>67</v>
      </c>
      <c r="D25" s="38">
        <v>10.18</v>
      </c>
      <c r="E25" s="38">
        <v>10.23</v>
      </c>
    </row>
    <row r="26" spans="1:5">
      <c r="A26" s="41">
        <v>22</v>
      </c>
      <c r="B26" s="42" t="s">
        <v>86</v>
      </c>
      <c r="C26" s="43" t="s">
        <v>71</v>
      </c>
      <c r="D26" s="41">
        <v>10</v>
      </c>
      <c r="E26" s="41">
        <v>10</v>
      </c>
    </row>
    <row r="27" spans="1:5">
      <c r="A27" s="41">
        <v>23</v>
      </c>
      <c r="B27" s="42" t="s">
        <v>87</v>
      </c>
      <c r="C27" s="43" t="s">
        <v>71</v>
      </c>
      <c r="D27" s="41">
        <v>10</v>
      </c>
      <c r="E27" s="41">
        <v>10</v>
      </c>
    </row>
    <row r="28" spans="1:5">
      <c r="A28" s="38">
        <v>24</v>
      </c>
      <c r="B28" s="39" t="s">
        <v>88</v>
      </c>
      <c r="C28" s="40" t="s">
        <v>67</v>
      </c>
      <c r="D28" s="38">
        <v>10.18</v>
      </c>
      <c r="E28" s="38">
        <v>10.23</v>
      </c>
    </row>
    <row r="29" spans="1:5">
      <c r="A29" s="38">
        <v>25</v>
      </c>
      <c r="B29" s="39" t="s">
        <v>89</v>
      </c>
      <c r="C29" s="40" t="s">
        <v>67</v>
      </c>
      <c r="D29" s="38">
        <v>10.18</v>
      </c>
      <c r="E29" s="38">
        <v>10.23</v>
      </c>
    </row>
    <row r="30" spans="1:5">
      <c r="A30" s="38">
        <v>26</v>
      </c>
      <c r="B30" s="39" t="s">
        <v>90</v>
      </c>
      <c r="C30" s="40" t="s">
        <v>67</v>
      </c>
      <c r="D30" s="38">
        <v>10.18</v>
      </c>
      <c r="E30" s="38">
        <v>10.23</v>
      </c>
    </row>
    <row r="31" spans="1:5">
      <c r="A31" s="38">
        <v>27</v>
      </c>
      <c r="B31" s="39" t="s">
        <v>91</v>
      </c>
      <c r="C31" s="40" t="s">
        <v>67</v>
      </c>
      <c r="D31" s="38">
        <v>10.18</v>
      </c>
      <c r="E31" s="38">
        <v>10.23</v>
      </c>
    </row>
    <row r="32" spans="1:5">
      <c r="A32" s="38">
        <v>28</v>
      </c>
      <c r="B32" s="39" t="s">
        <v>92</v>
      </c>
      <c r="C32" s="40" t="s">
        <v>67</v>
      </c>
      <c r="D32" s="38">
        <v>10.18</v>
      </c>
      <c r="E32" s="38">
        <v>10.23</v>
      </c>
    </row>
    <row r="33" spans="1:5">
      <c r="A33" s="41">
        <v>29</v>
      </c>
      <c r="B33" s="42" t="s">
        <v>93</v>
      </c>
      <c r="C33" s="43" t="s">
        <v>71</v>
      </c>
      <c r="D33" s="41">
        <v>10</v>
      </c>
      <c r="E33" s="41">
        <v>10</v>
      </c>
    </row>
    <row r="34" spans="1:5">
      <c r="A34" s="41">
        <v>30</v>
      </c>
      <c r="B34" s="42" t="s">
        <v>94</v>
      </c>
      <c r="C34" s="43" t="s">
        <v>71</v>
      </c>
      <c r="D34" s="41">
        <v>10</v>
      </c>
      <c r="E34" s="41">
        <v>10</v>
      </c>
    </row>
    <row r="35" spans="1:5">
      <c r="A35" s="41">
        <v>31</v>
      </c>
      <c r="B35" s="42" t="s">
        <v>95</v>
      </c>
      <c r="C35" s="43" t="s">
        <v>71</v>
      </c>
      <c r="D35" s="41">
        <v>10</v>
      </c>
      <c r="E35" s="41">
        <v>10</v>
      </c>
    </row>
    <row r="36" spans="1:5">
      <c r="A36" s="41">
        <v>32</v>
      </c>
      <c r="B36" s="42" t="s">
        <v>96</v>
      </c>
      <c r="C36" s="43" t="s">
        <v>71</v>
      </c>
      <c r="D36" s="41">
        <v>10</v>
      </c>
      <c r="E36" s="41">
        <v>10</v>
      </c>
    </row>
    <row r="37" spans="1:5">
      <c r="A37" s="41">
        <v>33</v>
      </c>
      <c r="B37" s="42" t="s">
        <v>97</v>
      </c>
      <c r="C37" s="43" t="s">
        <v>71</v>
      </c>
      <c r="D37" s="41">
        <v>10</v>
      </c>
      <c r="E37" s="41">
        <v>10</v>
      </c>
    </row>
    <row r="38" spans="1:5">
      <c r="A38" s="41">
        <v>34</v>
      </c>
      <c r="B38" s="44" t="s">
        <v>98</v>
      </c>
      <c r="C38" s="43" t="s">
        <v>71</v>
      </c>
      <c r="D38" s="41">
        <v>10</v>
      </c>
      <c r="E38" s="41">
        <v>10</v>
      </c>
    </row>
    <row r="39" spans="1:5">
      <c r="A39" s="41">
        <v>35</v>
      </c>
      <c r="B39" s="42" t="s">
        <v>99</v>
      </c>
      <c r="C39" s="43" t="s">
        <v>71</v>
      </c>
      <c r="D39" s="41">
        <v>10</v>
      </c>
      <c r="E39" s="41">
        <v>10</v>
      </c>
    </row>
    <row r="40" spans="1:5">
      <c r="A40" s="41">
        <v>36</v>
      </c>
      <c r="B40" s="42" t="s">
        <v>100</v>
      </c>
      <c r="C40" s="43" t="s">
        <v>71</v>
      </c>
      <c r="D40" s="41">
        <v>10</v>
      </c>
      <c r="E40" s="41">
        <v>10</v>
      </c>
    </row>
    <row r="41" spans="1:5">
      <c r="A41" s="41">
        <v>37</v>
      </c>
      <c r="B41" s="42" t="s">
        <v>101</v>
      </c>
      <c r="C41" s="43" t="s">
        <v>71</v>
      </c>
      <c r="D41" s="41">
        <v>10</v>
      </c>
      <c r="E41" s="41">
        <v>10</v>
      </c>
    </row>
    <row r="42" spans="1:5">
      <c r="A42" s="41">
        <v>38</v>
      </c>
      <c r="B42" s="42" t="s">
        <v>102</v>
      </c>
      <c r="C42" s="43" t="s">
        <v>71</v>
      </c>
      <c r="D42" s="41">
        <v>10</v>
      </c>
      <c r="E42" s="41">
        <v>10</v>
      </c>
    </row>
    <row r="43" spans="1:5">
      <c r="A43" s="41">
        <v>39</v>
      </c>
      <c r="B43" s="42" t="s">
        <v>103</v>
      </c>
      <c r="C43" s="43" t="s">
        <v>71</v>
      </c>
      <c r="D43" s="41">
        <v>10</v>
      </c>
      <c r="E43" s="41">
        <v>10</v>
      </c>
    </row>
    <row r="45" spans="1:5">
      <c r="C45" s="488" t="s">
        <v>295</v>
      </c>
      <c r="D45" s="33">
        <v>11.2</v>
      </c>
      <c r="E45" s="33">
        <v>11.52</v>
      </c>
    </row>
    <row r="46" spans="1:5">
      <c r="C46" s="488" t="s">
        <v>296</v>
      </c>
      <c r="D46" s="33">
        <v>10.96</v>
      </c>
      <c r="E46" s="33">
        <v>11.22</v>
      </c>
    </row>
    <row r="47" spans="1:5">
      <c r="C47" s="488" t="s">
        <v>297</v>
      </c>
      <c r="D47" s="33">
        <v>10.9</v>
      </c>
      <c r="E47" s="33">
        <v>11.14</v>
      </c>
    </row>
    <row r="48" spans="1:5">
      <c r="C48" s="488" t="s">
        <v>298</v>
      </c>
      <c r="D48" s="33">
        <v>10.72</v>
      </c>
      <c r="E48" s="33">
        <v>10.91</v>
      </c>
    </row>
    <row r="49" spans="3:5">
      <c r="C49" s="488" t="s">
        <v>299</v>
      </c>
      <c r="D49" s="33">
        <v>10.6</v>
      </c>
      <c r="E49" s="33">
        <v>10.76</v>
      </c>
    </row>
    <row r="50" spans="3:5">
      <c r="C50" s="488" t="s">
        <v>300</v>
      </c>
      <c r="D50" s="33">
        <v>10.36</v>
      </c>
      <c r="E50" s="33">
        <v>10.46</v>
      </c>
    </row>
    <row r="51" spans="3:5">
      <c r="C51" s="488" t="s">
        <v>301</v>
      </c>
      <c r="D51" s="33">
        <v>10.18</v>
      </c>
      <c r="E51" s="33">
        <v>10.23</v>
      </c>
    </row>
    <row r="52" spans="3:5">
      <c r="C52" s="488" t="s">
        <v>302</v>
      </c>
      <c r="D52" s="33">
        <v>10</v>
      </c>
      <c r="E52" s="33">
        <v>10</v>
      </c>
    </row>
  </sheetData>
  <sheetProtection password="E9B4" sheet="1" objects="1" scenarios="1"/>
  <mergeCells count="1">
    <mergeCell ref="D3:E3"/>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U39"/>
  <sheetViews>
    <sheetView topLeftCell="A13" zoomScale="85" zoomScaleNormal="85" zoomScaleSheetLayoutView="100" workbookViewId="0"/>
  </sheetViews>
  <sheetFormatPr defaultRowHeight="14.25"/>
  <cols>
    <col min="1" max="1" width="9" style="1"/>
    <col min="2" max="3" width="12.25" style="1" customWidth="1"/>
    <col min="4" max="7" width="21.375" style="1" customWidth="1"/>
    <col min="8" max="8" width="21.25" style="1" customWidth="1"/>
    <col min="9" max="9" width="19.625" style="1" customWidth="1"/>
    <col min="10" max="16384" width="9" style="1"/>
  </cols>
  <sheetData>
    <row r="1" spans="1:21">
      <c r="A1" s="66" t="s">
        <v>104</v>
      </c>
      <c r="B1" s="66"/>
      <c r="C1" s="66"/>
      <c r="D1" s="66"/>
      <c r="E1" s="66"/>
      <c r="F1" s="66"/>
      <c r="G1" s="66"/>
      <c r="H1" s="66"/>
      <c r="I1" s="66"/>
      <c r="J1" s="66"/>
      <c r="K1" s="66"/>
      <c r="L1" s="66"/>
      <c r="M1" s="66"/>
      <c r="N1" s="66"/>
      <c r="O1" s="66"/>
      <c r="P1" s="66"/>
      <c r="Q1" s="66"/>
      <c r="R1" s="66"/>
      <c r="S1" s="66"/>
      <c r="T1" s="66"/>
      <c r="U1" s="66"/>
    </row>
    <row r="2" spans="1:21">
      <c r="A2" s="1" t="s">
        <v>105</v>
      </c>
      <c r="I2" s="7" t="s">
        <v>106</v>
      </c>
    </row>
    <row r="3" spans="1:21" ht="35.25" customHeight="1">
      <c r="D3" s="45" t="s">
        <v>107</v>
      </c>
      <c r="E3" s="45"/>
      <c r="F3" s="45"/>
      <c r="G3" s="46" t="s">
        <v>108</v>
      </c>
      <c r="H3" s="45" t="s">
        <v>109</v>
      </c>
      <c r="I3" s="45" t="s">
        <v>110</v>
      </c>
    </row>
    <row r="4" spans="1:21" ht="15" customHeight="1">
      <c r="A4" s="937" t="s">
        <v>111</v>
      </c>
      <c r="B4" s="930" t="s">
        <v>14</v>
      </c>
      <c r="C4" s="930" t="s">
        <v>14</v>
      </c>
      <c r="D4" s="47" t="s">
        <v>12</v>
      </c>
      <c r="E4" s="47"/>
      <c r="F4" s="47" t="str">
        <f>$B$4&amp;D4</f>
        <v>区分１の１10人以下</v>
      </c>
      <c r="G4" s="47">
        <v>660</v>
      </c>
      <c r="H4" s="47">
        <v>792</v>
      </c>
      <c r="I4" s="47">
        <f>H4-G4</f>
        <v>132</v>
      </c>
    </row>
    <row r="5" spans="1:21" ht="15" customHeight="1">
      <c r="A5" s="931"/>
      <c r="B5" s="931"/>
      <c r="C5" s="931"/>
      <c r="D5" s="48" t="s">
        <v>112</v>
      </c>
      <c r="E5" s="49"/>
      <c r="F5" s="47" t="str">
        <f t="shared" ref="F5:F6" si="0">$B$4&amp;D5</f>
        <v>区分１の１11人以上20人以下</v>
      </c>
      <c r="G5" s="48">
        <v>443</v>
      </c>
      <c r="H5" s="48">
        <v>532</v>
      </c>
      <c r="I5" s="48">
        <f t="shared" ref="I5:I25" si="1">H5-G5</f>
        <v>89</v>
      </c>
    </row>
    <row r="6" spans="1:21" ht="15" customHeight="1">
      <c r="A6" s="931"/>
      <c r="B6" s="932"/>
      <c r="C6" s="932"/>
      <c r="D6" s="50" t="s">
        <v>113</v>
      </c>
      <c r="E6" s="50"/>
      <c r="F6" s="50" t="str">
        <f t="shared" si="0"/>
        <v>区分１の１21人以上</v>
      </c>
      <c r="G6" s="50">
        <v>333</v>
      </c>
      <c r="H6" s="50">
        <v>412</v>
      </c>
      <c r="I6" s="50">
        <f t="shared" si="1"/>
        <v>79</v>
      </c>
    </row>
    <row r="7" spans="1:21" ht="15" customHeight="1">
      <c r="A7" s="931"/>
      <c r="B7" s="930" t="s">
        <v>114</v>
      </c>
      <c r="C7" s="930" t="s">
        <v>114</v>
      </c>
      <c r="D7" s="47" t="s">
        <v>12</v>
      </c>
      <c r="E7" s="47"/>
      <c r="F7" s="47" t="str">
        <f>$B$7&amp;D7</f>
        <v>区分１の２10人以下</v>
      </c>
      <c r="G7" s="47">
        <v>649</v>
      </c>
      <c r="H7" s="47">
        <v>792</v>
      </c>
      <c r="I7" s="47">
        <f t="shared" si="1"/>
        <v>143</v>
      </c>
    </row>
    <row r="8" spans="1:21" ht="15" customHeight="1">
      <c r="A8" s="931"/>
      <c r="B8" s="931"/>
      <c r="C8" s="931"/>
      <c r="D8" s="48" t="s">
        <v>112</v>
      </c>
      <c r="E8" s="48"/>
      <c r="F8" s="48" t="str">
        <f>$B$7&amp;D8</f>
        <v>区分１の２11人以上20人以下</v>
      </c>
      <c r="G8" s="48">
        <v>433</v>
      </c>
      <c r="H8" s="48">
        <v>532</v>
      </c>
      <c r="I8" s="48">
        <f t="shared" si="1"/>
        <v>99</v>
      </c>
    </row>
    <row r="9" spans="1:21" ht="15" customHeight="1">
      <c r="A9" s="931"/>
      <c r="B9" s="932"/>
      <c r="C9" s="932"/>
      <c r="D9" s="50" t="s">
        <v>113</v>
      </c>
      <c r="E9" s="50"/>
      <c r="F9" s="50" t="str">
        <f>$B$7&amp;D9</f>
        <v>区分１の２21人以上</v>
      </c>
      <c r="G9" s="50">
        <v>326</v>
      </c>
      <c r="H9" s="50">
        <v>412</v>
      </c>
      <c r="I9" s="50">
        <f t="shared" si="1"/>
        <v>86</v>
      </c>
    </row>
    <row r="10" spans="1:21" ht="15" customHeight="1">
      <c r="A10" s="931"/>
      <c r="B10" s="930" t="s">
        <v>115</v>
      </c>
      <c r="C10" s="930" t="s">
        <v>115</v>
      </c>
      <c r="D10" s="47" t="s">
        <v>12</v>
      </c>
      <c r="E10" s="47"/>
      <c r="F10" s="47" t="str">
        <f>$B$10&amp;D10</f>
        <v>区分２の１10人以下</v>
      </c>
      <c r="G10" s="47">
        <v>612</v>
      </c>
      <c r="H10" s="47">
        <v>730</v>
      </c>
      <c r="I10" s="47">
        <f t="shared" si="1"/>
        <v>118</v>
      </c>
    </row>
    <row r="11" spans="1:21" ht="15" customHeight="1">
      <c r="A11" s="931"/>
      <c r="B11" s="931"/>
      <c r="C11" s="931"/>
      <c r="D11" s="48" t="s">
        <v>112</v>
      </c>
      <c r="E11" s="48"/>
      <c r="F11" s="48" t="str">
        <f t="shared" ref="F11:F12" si="2">$B$10&amp;D11</f>
        <v>区分２の１11人以上20人以下</v>
      </c>
      <c r="G11" s="48">
        <v>407</v>
      </c>
      <c r="H11" s="48">
        <v>486</v>
      </c>
      <c r="I11" s="48">
        <f t="shared" si="1"/>
        <v>79</v>
      </c>
    </row>
    <row r="12" spans="1:21" ht="15" customHeight="1">
      <c r="A12" s="931"/>
      <c r="B12" s="932"/>
      <c r="C12" s="932"/>
      <c r="D12" s="50" t="s">
        <v>113</v>
      </c>
      <c r="E12" s="50"/>
      <c r="F12" s="50" t="str">
        <f t="shared" si="2"/>
        <v>区分２の１21人以上</v>
      </c>
      <c r="G12" s="50">
        <v>306</v>
      </c>
      <c r="H12" s="50">
        <v>376</v>
      </c>
      <c r="I12" s="50">
        <f t="shared" si="1"/>
        <v>70</v>
      </c>
    </row>
    <row r="13" spans="1:21" ht="15" customHeight="1">
      <c r="A13" s="931"/>
      <c r="B13" s="930" t="s">
        <v>116</v>
      </c>
      <c r="C13" s="930" t="s">
        <v>116</v>
      </c>
      <c r="D13" s="47" t="s">
        <v>12</v>
      </c>
      <c r="E13" s="47" t="s">
        <v>12</v>
      </c>
      <c r="F13" s="47" t="str">
        <f>$B$13&amp;D13</f>
        <v>区分２の２10人以下</v>
      </c>
      <c r="G13" s="47">
        <v>599</v>
      </c>
      <c r="H13" s="47">
        <v>730</v>
      </c>
      <c r="I13" s="47">
        <f t="shared" si="1"/>
        <v>131</v>
      </c>
    </row>
    <row r="14" spans="1:21" ht="15" customHeight="1">
      <c r="A14" s="931"/>
      <c r="B14" s="931"/>
      <c r="C14" s="931"/>
      <c r="D14" s="48" t="s">
        <v>112</v>
      </c>
      <c r="E14" s="48" t="s">
        <v>112</v>
      </c>
      <c r="F14" s="48" t="str">
        <f t="shared" ref="F14:F15" si="3">$B$13&amp;D14</f>
        <v>区分２の２11人以上20人以下</v>
      </c>
      <c r="G14" s="48">
        <v>398</v>
      </c>
      <c r="H14" s="48">
        <v>486</v>
      </c>
      <c r="I14" s="48">
        <f t="shared" si="1"/>
        <v>88</v>
      </c>
    </row>
    <row r="15" spans="1:21" ht="15" customHeight="1">
      <c r="A15" s="932"/>
      <c r="B15" s="932"/>
      <c r="C15" s="932"/>
      <c r="D15" s="50" t="s">
        <v>113</v>
      </c>
      <c r="E15" s="50" t="s">
        <v>113</v>
      </c>
      <c r="F15" s="50" t="str">
        <f t="shared" si="3"/>
        <v>区分２の２21人以上</v>
      </c>
      <c r="G15" s="50">
        <v>299</v>
      </c>
      <c r="H15" s="50">
        <v>376</v>
      </c>
      <c r="I15" s="50">
        <f t="shared" si="1"/>
        <v>77</v>
      </c>
    </row>
    <row r="16" spans="1:21" ht="15" customHeight="1">
      <c r="A16" s="924" t="s">
        <v>117</v>
      </c>
      <c r="B16" s="925"/>
      <c r="C16" s="930" t="s">
        <v>117</v>
      </c>
      <c r="D16" s="47" t="s">
        <v>118</v>
      </c>
      <c r="E16" s="47" t="s">
        <v>119</v>
      </c>
      <c r="F16" s="47" t="str">
        <f>$A$16&amp;E16</f>
        <v>重心児童対象事業所5人(重心対象事業所)</v>
      </c>
      <c r="G16" s="47">
        <v>1754</v>
      </c>
      <c r="H16" s="47">
        <v>2036</v>
      </c>
      <c r="I16" s="47">
        <f t="shared" si="1"/>
        <v>282</v>
      </c>
    </row>
    <row r="17" spans="1:9" ht="15" customHeight="1">
      <c r="A17" s="926"/>
      <c r="B17" s="927"/>
      <c r="C17" s="931"/>
      <c r="D17" s="49" t="s">
        <v>120</v>
      </c>
      <c r="E17" s="49" t="s">
        <v>121</v>
      </c>
      <c r="F17" s="49" t="str">
        <f t="shared" ref="F17:F22" si="4">$A$16&amp;E17</f>
        <v>重心児童対象事業所6人(重心対象事業所)</v>
      </c>
      <c r="G17" s="48">
        <v>1466</v>
      </c>
      <c r="H17" s="48">
        <v>1704</v>
      </c>
      <c r="I17" s="48">
        <f t="shared" si="1"/>
        <v>238</v>
      </c>
    </row>
    <row r="18" spans="1:9" ht="15" customHeight="1">
      <c r="A18" s="926"/>
      <c r="B18" s="927"/>
      <c r="C18" s="931"/>
      <c r="D18" s="48" t="s">
        <v>122</v>
      </c>
      <c r="E18" s="48" t="s">
        <v>123</v>
      </c>
      <c r="F18" s="48" t="str">
        <f t="shared" si="4"/>
        <v>重心児童対象事業所7人(重心対象事業所)</v>
      </c>
      <c r="G18" s="48">
        <v>1262</v>
      </c>
      <c r="H18" s="48">
        <v>1465</v>
      </c>
      <c r="I18" s="48">
        <f t="shared" si="1"/>
        <v>203</v>
      </c>
    </row>
    <row r="19" spans="1:9" ht="15" customHeight="1">
      <c r="A19" s="926"/>
      <c r="B19" s="927"/>
      <c r="C19" s="931"/>
      <c r="D19" s="48" t="s">
        <v>124</v>
      </c>
      <c r="E19" s="48" t="s">
        <v>125</v>
      </c>
      <c r="F19" s="48" t="str">
        <f t="shared" si="4"/>
        <v>重心児童対象事業所8人(重心対象事業所)</v>
      </c>
      <c r="G19" s="48">
        <v>1107</v>
      </c>
      <c r="H19" s="48">
        <v>1287</v>
      </c>
      <c r="I19" s="48">
        <f t="shared" si="1"/>
        <v>180</v>
      </c>
    </row>
    <row r="20" spans="1:9" ht="15" customHeight="1">
      <c r="A20" s="926"/>
      <c r="B20" s="927"/>
      <c r="C20" s="931"/>
      <c r="D20" s="48" t="s">
        <v>126</v>
      </c>
      <c r="E20" s="48" t="s">
        <v>127</v>
      </c>
      <c r="F20" s="48" t="str">
        <f t="shared" si="4"/>
        <v>重心児童対象事業所9人(重心対象事業所)</v>
      </c>
      <c r="G20" s="48">
        <v>988</v>
      </c>
      <c r="H20" s="48">
        <v>1149</v>
      </c>
      <c r="I20" s="48">
        <f t="shared" si="1"/>
        <v>161</v>
      </c>
    </row>
    <row r="21" spans="1:9" ht="15" customHeight="1">
      <c r="A21" s="926"/>
      <c r="B21" s="927"/>
      <c r="C21" s="931"/>
      <c r="D21" s="48" t="s">
        <v>128</v>
      </c>
      <c r="E21" s="48" t="s">
        <v>129</v>
      </c>
      <c r="F21" s="48" t="str">
        <f t="shared" si="4"/>
        <v>重心児童対象事業所10人(重心対象事業所)</v>
      </c>
      <c r="G21" s="48">
        <v>892</v>
      </c>
      <c r="H21" s="48">
        <v>1038</v>
      </c>
      <c r="I21" s="48">
        <f t="shared" si="1"/>
        <v>146</v>
      </c>
    </row>
    <row r="22" spans="1:9" ht="15" customHeight="1">
      <c r="A22" s="928"/>
      <c r="B22" s="929"/>
      <c r="C22" s="932"/>
      <c r="D22" s="50" t="s">
        <v>130</v>
      </c>
      <c r="E22" s="50" t="s">
        <v>131</v>
      </c>
      <c r="F22" s="50" t="str">
        <f t="shared" si="4"/>
        <v>重心児童対象事業所11人以上(重心対象事業所)</v>
      </c>
      <c r="G22" s="50">
        <v>685</v>
      </c>
      <c r="H22" s="50">
        <v>809</v>
      </c>
      <c r="I22" s="50">
        <f t="shared" si="1"/>
        <v>124</v>
      </c>
    </row>
    <row r="23" spans="1:9" ht="15" customHeight="1">
      <c r="A23" s="51" t="s">
        <v>132</v>
      </c>
      <c r="B23" s="52"/>
      <c r="C23" s="51" t="s">
        <v>132</v>
      </c>
      <c r="D23" s="52"/>
      <c r="E23" s="51" t="s">
        <v>132</v>
      </c>
      <c r="F23" s="28" t="str">
        <f>C23&amp;E23</f>
        <v>共生型共生型</v>
      </c>
      <c r="G23" s="28">
        <v>429</v>
      </c>
      <c r="H23" s="28">
        <v>554</v>
      </c>
      <c r="I23" s="28">
        <f t="shared" si="1"/>
        <v>125</v>
      </c>
    </row>
    <row r="24" spans="1:9">
      <c r="A24" s="53" t="s">
        <v>133</v>
      </c>
      <c r="B24" s="54"/>
      <c r="C24" s="53" t="s">
        <v>133</v>
      </c>
      <c r="D24" s="54"/>
      <c r="E24" s="53" t="s">
        <v>133</v>
      </c>
      <c r="F24" s="28" t="str">
        <f t="shared" ref="F24:F25" si="5">C24&amp;E24</f>
        <v>基準該当Ⅰ基準該当Ⅰ</v>
      </c>
      <c r="G24" s="47">
        <v>533</v>
      </c>
      <c r="H24" s="47">
        <v>658</v>
      </c>
      <c r="I24" s="47">
        <f t="shared" si="1"/>
        <v>125</v>
      </c>
    </row>
    <row r="25" spans="1:9">
      <c r="A25" s="55" t="s">
        <v>134</v>
      </c>
      <c r="B25" s="56"/>
      <c r="C25" s="55" t="s">
        <v>134</v>
      </c>
      <c r="D25" s="56"/>
      <c r="E25" s="55" t="s">
        <v>134</v>
      </c>
      <c r="F25" s="28" t="str">
        <f t="shared" si="5"/>
        <v>基準該当Ⅱ基準該当Ⅱ</v>
      </c>
      <c r="G25" s="50">
        <v>429</v>
      </c>
      <c r="H25" s="50">
        <v>554</v>
      </c>
      <c r="I25" s="50">
        <f t="shared" si="1"/>
        <v>125</v>
      </c>
    </row>
    <row r="28" spans="1:9">
      <c r="A28" s="1" t="s">
        <v>225</v>
      </c>
      <c r="G28" s="7"/>
    </row>
    <row r="29" spans="1:9" ht="42.75">
      <c r="C29" s="46" t="s">
        <v>108</v>
      </c>
      <c r="D29" s="45" t="s">
        <v>109</v>
      </c>
      <c r="E29" s="45" t="s">
        <v>109</v>
      </c>
    </row>
    <row r="30" spans="1:9">
      <c r="A30" s="28" t="s">
        <v>226</v>
      </c>
      <c r="B30" s="28"/>
      <c r="C30" s="28">
        <v>9</v>
      </c>
      <c r="D30" s="28">
        <v>12</v>
      </c>
    </row>
    <row r="31" spans="1:9">
      <c r="A31" s="28" t="s">
        <v>227</v>
      </c>
      <c r="B31" s="28"/>
      <c r="C31" s="28">
        <v>6</v>
      </c>
      <c r="D31" s="28">
        <v>8</v>
      </c>
    </row>
    <row r="32" spans="1:9">
      <c r="A32" s="28" t="s">
        <v>228</v>
      </c>
      <c r="B32" s="28"/>
      <c r="C32" s="28">
        <v>4</v>
      </c>
      <c r="D32" s="28">
        <v>6</v>
      </c>
    </row>
    <row r="33" spans="1:9">
      <c r="A33" s="489" t="s">
        <v>224</v>
      </c>
      <c r="B33" s="490"/>
      <c r="C33" s="28">
        <v>0</v>
      </c>
      <c r="D33" s="28">
        <v>0</v>
      </c>
      <c r="G33" s="283"/>
    </row>
    <row r="36" spans="1:9">
      <c r="A36" s="1" t="s">
        <v>135</v>
      </c>
      <c r="I36" s="7" t="s">
        <v>106</v>
      </c>
    </row>
    <row r="37" spans="1:9">
      <c r="G37" s="45" t="s">
        <v>136</v>
      </c>
      <c r="H37" s="45" t="s">
        <v>137</v>
      </c>
      <c r="I37" s="45" t="s">
        <v>138</v>
      </c>
    </row>
    <row r="38" spans="1:9">
      <c r="A38" s="933" t="s">
        <v>139</v>
      </c>
      <c r="B38" s="934"/>
      <c r="C38" s="57"/>
      <c r="D38" s="57" t="s">
        <v>16</v>
      </c>
      <c r="E38" s="45"/>
      <c r="F38" s="45"/>
      <c r="G38" s="28">
        <v>61</v>
      </c>
      <c r="H38" s="28">
        <v>92</v>
      </c>
      <c r="I38" s="28">
        <v>123</v>
      </c>
    </row>
    <row r="39" spans="1:9">
      <c r="A39" s="935"/>
      <c r="B39" s="936"/>
      <c r="C39" s="57"/>
      <c r="D39" s="57" t="s">
        <v>140</v>
      </c>
      <c r="E39" s="45"/>
      <c r="F39" s="45"/>
      <c r="G39" s="28">
        <v>128</v>
      </c>
      <c r="H39" s="28">
        <v>192</v>
      </c>
      <c r="I39" s="28">
        <v>256</v>
      </c>
    </row>
  </sheetData>
  <sheetProtection password="D0AD" sheet="1" objects="1" scenarios="1"/>
  <mergeCells count="12">
    <mergeCell ref="A16:B22"/>
    <mergeCell ref="C16:C22"/>
    <mergeCell ref="A38:B39"/>
    <mergeCell ref="A4:A15"/>
    <mergeCell ref="B4:B6"/>
    <mergeCell ref="C4:C6"/>
    <mergeCell ref="B7:B9"/>
    <mergeCell ref="C7:C9"/>
    <mergeCell ref="B10:B12"/>
    <mergeCell ref="C10:C12"/>
    <mergeCell ref="B13:B15"/>
    <mergeCell ref="C13:C15"/>
  </mergeCells>
  <phoneticPr fontId="2"/>
  <pageMargins left="0.7" right="0.7" top="0.75" bottom="0.75" header="0.3" footer="0.3"/>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56"/>
  <sheetViews>
    <sheetView view="pageBreakPreview" zoomScale="60" zoomScaleNormal="100" workbookViewId="0"/>
  </sheetViews>
  <sheetFormatPr defaultRowHeight="14.25"/>
  <cols>
    <col min="1" max="1" width="23.625" style="59" customWidth="1"/>
    <col min="2" max="2" width="10.25" style="59" customWidth="1"/>
    <col min="3" max="16384" width="9" style="59"/>
  </cols>
  <sheetData>
    <row r="1" spans="1:21">
      <c r="A1" s="65"/>
      <c r="B1" s="65"/>
      <c r="C1" s="65"/>
      <c r="D1" s="65"/>
      <c r="E1" s="65"/>
      <c r="F1" s="65"/>
      <c r="G1" s="65"/>
      <c r="H1" s="65"/>
      <c r="I1" s="65"/>
      <c r="J1" s="65"/>
      <c r="K1" s="65"/>
      <c r="L1" s="65"/>
      <c r="M1" s="65"/>
      <c r="N1" s="65"/>
      <c r="O1" s="65"/>
      <c r="P1" s="65"/>
      <c r="Q1" s="65"/>
      <c r="R1" s="65"/>
      <c r="S1" s="65"/>
      <c r="T1" s="65"/>
      <c r="U1" s="65"/>
    </row>
    <row r="2" spans="1:21">
      <c r="A2" s="58" t="s">
        <v>14</v>
      </c>
    </row>
    <row r="3" spans="1:21" ht="13.5" customHeight="1">
      <c r="A3" s="58" t="s">
        <v>114</v>
      </c>
    </row>
    <row r="4" spans="1:21" ht="13.5" customHeight="1">
      <c r="A4" s="58" t="s">
        <v>115</v>
      </c>
    </row>
    <row r="5" spans="1:21" ht="13.5" customHeight="1">
      <c r="A5" s="58" t="s">
        <v>116</v>
      </c>
    </row>
    <row r="6" spans="1:21" ht="13.5" customHeight="1">
      <c r="A6" s="58" t="s">
        <v>117</v>
      </c>
    </row>
    <row r="7" spans="1:21" ht="13.5" customHeight="1">
      <c r="A7" s="58" t="s">
        <v>132</v>
      </c>
    </row>
    <row r="8" spans="1:21">
      <c r="A8" s="58" t="s">
        <v>133</v>
      </c>
    </row>
    <row r="9" spans="1:21">
      <c r="A9" s="58" t="s">
        <v>134</v>
      </c>
    </row>
    <row r="11" spans="1:21">
      <c r="A11" s="28" t="s">
        <v>12</v>
      </c>
    </row>
    <row r="12" spans="1:21">
      <c r="A12" s="28" t="s">
        <v>112</v>
      </c>
    </row>
    <row r="13" spans="1:21">
      <c r="A13" s="28" t="s">
        <v>113</v>
      </c>
    </row>
    <row r="14" spans="1:21">
      <c r="A14" s="28" t="s">
        <v>119</v>
      </c>
    </row>
    <row r="15" spans="1:21">
      <c r="A15" s="28" t="s">
        <v>121</v>
      </c>
    </row>
    <row r="16" spans="1:21">
      <c r="A16" s="28" t="s">
        <v>123</v>
      </c>
    </row>
    <row r="17" spans="1:1">
      <c r="A17" s="28" t="s">
        <v>125</v>
      </c>
    </row>
    <row r="18" spans="1:1">
      <c r="A18" s="28" t="s">
        <v>127</v>
      </c>
    </row>
    <row r="19" spans="1:1">
      <c r="A19" s="28" t="s">
        <v>129</v>
      </c>
    </row>
    <row r="20" spans="1:1">
      <c r="A20" s="28" t="s">
        <v>131</v>
      </c>
    </row>
    <row r="21" spans="1:1">
      <c r="A21" s="28" t="s">
        <v>132</v>
      </c>
    </row>
    <row r="22" spans="1:1">
      <c r="A22" s="28" t="s">
        <v>133</v>
      </c>
    </row>
    <row r="23" spans="1:1">
      <c r="A23" s="28" t="s">
        <v>134</v>
      </c>
    </row>
    <row r="25" spans="1:1">
      <c r="A25" s="57" t="s">
        <v>16</v>
      </c>
    </row>
    <row r="26" spans="1:1">
      <c r="A26" s="57" t="s">
        <v>140</v>
      </c>
    </row>
    <row r="28" spans="1:1">
      <c r="A28" s="60" t="s">
        <v>141</v>
      </c>
    </row>
    <row r="29" spans="1:1">
      <c r="A29" s="61" t="s">
        <v>136</v>
      </c>
    </row>
    <row r="30" spans="1:1">
      <c r="A30" s="61" t="s">
        <v>137</v>
      </c>
    </row>
    <row r="31" spans="1:1">
      <c r="A31" s="61" t="s">
        <v>138</v>
      </c>
    </row>
    <row r="33" spans="1:2">
      <c r="A33" s="58" t="s">
        <v>142</v>
      </c>
      <c r="B33" s="62">
        <v>0</v>
      </c>
    </row>
    <row r="34" spans="1:2">
      <c r="A34" s="58" t="s">
        <v>143</v>
      </c>
      <c r="B34" s="62">
        <v>8.1000000000000003E-2</v>
      </c>
    </row>
    <row r="35" spans="1:2">
      <c r="A35" s="58" t="s">
        <v>144</v>
      </c>
      <c r="B35" s="62">
        <v>5.8999999999999997E-2</v>
      </c>
    </row>
    <row r="36" spans="1:2">
      <c r="A36" s="58" t="s">
        <v>145</v>
      </c>
      <c r="B36" s="62">
        <v>3.3000000000000002E-2</v>
      </c>
    </row>
    <row r="37" spans="1:2">
      <c r="A37" s="58" t="s">
        <v>146</v>
      </c>
      <c r="B37" s="62" t="s">
        <v>147</v>
      </c>
    </row>
    <row r="38" spans="1:2">
      <c r="A38" s="58" t="s">
        <v>148</v>
      </c>
      <c r="B38" s="62" t="s">
        <v>149</v>
      </c>
    </row>
    <row r="40" spans="1:2">
      <c r="A40" s="58" t="s">
        <v>142</v>
      </c>
      <c r="B40" s="62">
        <v>0</v>
      </c>
    </row>
    <row r="41" spans="1:2">
      <c r="A41" s="58" t="s">
        <v>143</v>
      </c>
      <c r="B41" s="62">
        <v>7.0000000000000001E-3</v>
      </c>
    </row>
    <row r="42" spans="1:2">
      <c r="A42" s="58" t="s">
        <v>144</v>
      </c>
      <c r="B42" s="62">
        <v>5.0000000000000001E-3</v>
      </c>
    </row>
    <row r="44" spans="1:2">
      <c r="A44" s="58" t="s">
        <v>150</v>
      </c>
    </row>
    <row r="46" spans="1:2">
      <c r="A46" s="58" t="s">
        <v>166</v>
      </c>
      <c r="B46" s="59" t="s">
        <v>8</v>
      </c>
    </row>
    <row r="47" spans="1:2">
      <c r="A47" s="58" t="s">
        <v>151</v>
      </c>
      <c r="B47" s="59" t="s">
        <v>9</v>
      </c>
    </row>
    <row r="48" spans="1:2">
      <c r="A48" s="58" t="s">
        <v>152</v>
      </c>
      <c r="B48" s="59" t="s">
        <v>22</v>
      </c>
    </row>
    <row r="49" spans="1:1">
      <c r="A49" s="63"/>
    </row>
    <row r="50" spans="1:1">
      <c r="A50" s="28">
        <v>0</v>
      </c>
    </row>
    <row r="51" spans="1:1">
      <c r="A51" s="28">
        <v>4600</v>
      </c>
    </row>
    <row r="52" spans="1:1">
      <c r="A52" s="28">
        <v>37200</v>
      </c>
    </row>
    <row r="55" spans="1:1">
      <c r="A55" s="58" t="s">
        <v>168</v>
      </c>
    </row>
    <row r="56" spans="1:1">
      <c r="A56" s="58" t="s">
        <v>169</v>
      </c>
    </row>
  </sheetData>
  <sheetProtection password="E9B4"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A72"/>
  <sheetViews>
    <sheetView view="pageBreakPreview" zoomScale="60" zoomScaleNormal="70" workbookViewId="0"/>
  </sheetViews>
  <sheetFormatPr defaultRowHeight="14.25"/>
  <cols>
    <col min="1" max="1" width="3.25" style="1" customWidth="1"/>
    <col min="2" max="2" width="3.875" style="7" customWidth="1"/>
    <col min="3" max="3" width="8.375" style="1" customWidth="1"/>
    <col min="4" max="4" width="6" style="2" customWidth="1"/>
    <col min="5" max="5" width="13.375" style="1" customWidth="1"/>
    <col min="6" max="6" width="2.875" style="1" customWidth="1"/>
    <col min="7" max="7" width="14.375" style="1" customWidth="1"/>
    <col min="8" max="8" width="15.5" style="1" customWidth="1"/>
    <col min="9" max="9" width="12.875" style="1" customWidth="1"/>
    <col min="10" max="10" width="22.25" style="1" customWidth="1"/>
    <col min="11" max="18" width="12.875" style="1" customWidth="1"/>
    <col min="19" max="20" width="15.375" style="1" customWidth="1"/>
    <col min="21" max="21" width="5.875" style="3" customWidth="1"/>
    <col min="22" max="16384" width="9" style="1"/>
  </cols>
  <sheetData>
    <row r="1" spans="1:21" ht="57" customHeight="1" thickBot="1">
      <c r="A1" s="253" t="s">
        <v>0</v>
      </c>
      <c r="B1" s="253"/>
      <c r="C1" s="253"/>
      <c r="D1" s="253"/>
      <c r="E1" s="253"/>
      <c r="F1" s="253"/>
      <c r="G1" s="253"/>
      <c r="H1" s="253"/>
      <c r="I1" s="253"/>
      <c r="J1" s="253"/>
      <c r="K1" s="253"/>
      <c r="L1" s="253"/>
      <c r="M1" s="253"/>
      <c r="N1" s="253"/>
      <c r="O1" s="253"/>
      <c r="P1" s="253"/>
      <c r="Q1" s="492" t="s">
        <v>286</v>
      </c>
      <c r="R1" s="493"/>
      <c r="S1" s="509" t="s">
        <v>290</v>
      </c>
      <c r="T1" s="561"/>
      <c r="U1" s="510"/>
    </row>
    <row r="2" spans="1:21" s="6" customFormat="1" ht="39.75" customHeight="1" thickBot="1">
      <c r="A2" s="547" t="s">
        <v>279</v>
      </c>
      <c r="B2" s="547"/>
      <c r="C2" s="547"/>
      <c r="D2" s="547"/>
      <c r="E2" s="547"/>
      <c r="F2" s="547"/>
      <c r="G2" s="547"/>
      <c r="H2" s="547"/>
      <c r="I2" s="547"/>
      <c r="J2" s="547"/>
      <c r="K2" s="547"/>
      <c r="L2" s="547"/>
      <c r="M2" s="547"/>
      <c r="N2" s="547"/>
      <c r="O2" s="547"/>
      <c r="P2" s="547"/>
      <c r="Q2" s="547"/>
      <c r="R2" s="547"/>
      <c r="S2" s="547"/>
      <c r="T2" s="547"/>
      <c r="U2" s="547"/>
    </row>
    <row r="3" spans="1:21" ht="60.75" customHeight="1" thickBot="1">
      <c r="C3" s="548" t="s">
        <v>1</v>
      </c>
      <c r="D3" s="549"/>
      <c r="E3" s="550" t="str">
        <f>基本情報入力記入例!E5</f>
        <v>奈良市</v>
      </c>
      <c r="F3" s="551"/>
      <c r="G3" s="551"/>
      <c r="H3" s="275" t="s">
        <v>2</v>
      </c>
      <c r="I3" s="552" t="str">
        <f>基本情報入力記入例!I5</f>
        <v>社会福祉法人ならけん</v>
      </c>
      <c r="J3" s="553"/>
      <c r="K3" s="554"/>
      <c r="L3" s="276" t="s">
        <v>3</v>
      </c>
      <c r="M3" s="555" t="str">
        <f>基本情報入力記入例!M5</f>
        <v>ならけん放課後等デイサービス</v>
      </c>
      <c r="N3" s="556"/>
      <c r="O3" s="556"/>
      <c r="P3" s="557"/>
      <c r="Q3" s="273" t="s">
        <v>4</v>
      </c>
      <c r="R3" s="558">
        <f>基本情報入力記入例!R5</f>
        <v>2912345678</v>
      </c>
      <c r="S3" s="559"/>
      <c r="T3" s="560"/>
      <c r="U3" s="1"/>
    </row>
    <row r="4" spans="1:21" ht="60.75" customHeight="1" thickBot="1">
      <c r="C4" s="562" t="s">
        <v>267</v>
      </c>
      <c r="D4" s="563"/>
      <c r="E4" s="292">
        <f>基本情報入力記入例!E6</f>
        <v>0.54166666666666663</v>
      </c>
      <c r="F4" s="244" t="s">
        <v>177</v>
      </c>
      <c r="G4" s="295">
        <f>基本情報入力記入例!G6</f>
        <v>0.75</v>
      </c>
      <c r="H4" s="274" t="s">
        <v>260</v>
      </c>
      <c r="I4" s="292">
        <f>基本情報入力記入例!I6</f>
        <v>0.375</v>
      </c>
      <c r="J4" s="244" t="s">
        <v>177</v>
      </c>
      <c r="K4" s="293">
        <f>基本情報入力記入例!K6</f>
        <v>0.75</v>
      </c>
      <c r="L4" s="564" t="s">
        <v>259</v>
      </c>
      <c r="M4" s="565"/>
      <c r="N4" s="566"/>
      <c r="O4" s="294">
        <f>基本情報入力記入例!O6</f>
        <v>0.375</v>
      </c>
      <c r="P4" s="567" t="s">
        <v>221</v>
      </c>
      <c r="Q4" s="568"/>
      <c r="R4" s="568"/>
      <c r="S4" s="568"/>
      <c r="T4" s="569"/>
      <c r="U4" s="1"/>
    </row>
    <row r="5" spans="1:21" ht="60.75" customHeight="1" thickBot="1">
      <c r="C5" s="570" t="s">
        <v>262</v>
      </c>
      <c r="D5" s="571"/>
      <c r="E5" s="572" t="s">
        <v>256</v>
      </c>
      <c r="F5" s="573"/>
      <c r="G5" s="574"/>
      <c r="H5" s="249" t="s">
        <v>261</v>
      </c>
      <c r="I5" s="575">
        <v>1111111111</v>
      </c>
      <c r="J5" s="576"/>
      <c r="K5" s="577" t="s">
        <v>167</v>
      </c>
      <c r="L5" s="578"/>
      <c r="M5" s="243" t="s">
        <v>168</v>
      </c>
      <c r="N5" s="579" t="s">
        <v>175</v>
      </c>
      <c r="O5" s="580"/>
      <c r="P5" s="581" t="s">
        <v>166</v>
      </c>
      <c r="Q5" s="581"/>
      <c r="R5" s="581"/>
      <c r="S5" s="581"/>
      <c r="T5" s="247" t="str">
        <f>IF(P5="","",VLOOKUP(P5,リスト用!$A$46:$B$48,2,FALSE))</f>
        <v>①</v>
      </c>
    </row>
    <row r="6" spans="1:21" ht="55.5" customHeight="1" thickBot="1">
      <c r="N6" s="526"/>
      <c r="O6" s="526"/>
      <c r="P6" s="526"/>
      <c r="Q6" s="526"/>
      <c r="R6" s="526"/>
      <c r="S6" s="526"/>
      <c r="T6" s="526"/>
      <c r="U6" s="526"/>
    </row>
    <row r="7" spans="1:21" ht="15" customHeight="1">
      <c r="A7" s="8"/>
      <c r="B7" s="9"/>
      <c r="C7" s="10"/>
      <c r="D7" s="11"/>
      <c r="E7" s="10"/>
      <c r="F7" s="10"/>
      <c r="G7" s="10"/>
      <c r="H7" s="10"/>
      <c r="I7" s="10"/>
      <c r="J7" s="10"/>
      <c r="K7" s="10"/>
      <c r="L7" s="10"/>
      <c r="M7" s="10"/>
      <c r="N7" s="10"/>
      <c r="O7" s="10"/>
      <c r="P7" s="10"/>
      <c r="Q7" s="22"/>
      <c r="R7" s="22"/>
      <c r="S7" s="10"/>
      <c r="T7" s="10"/>
      <c r="U7" s="12"/>
    </row>
    <row r="8" spans="1:21" ht="27" customHeight="1" thickBot="1">
      <c r="A8" s="13"/>
      <c r="B8" s="199" t="s">
        <v>178</v>
      </c>
      <c r="C8" s="14"/>
      <c r="D8" s="15"/>
      <c r="E8" s="14"/>
      <c r="F8" s="14"/>
      <c r="G8" s="14"/>
      <c r="H8" s="14"/>
      <c r="I8" s="14"/>
      <c r="J8" s="14"/>
      <c r="K8" s="14"/>
      <c r="L8" s="14"/>
      <c r="M8" s="14"/>
      <c r="N8" s="14"/>
      <c r="O8" s="14"/>
      <c r="P8" s="14"/>
      <c r="Q8" s="236" t="s">
        <v>184</v>
      </c>
      <c r="R8" s="14"/>
      <c r="S8" s="14"/>
      <c r="T8" s="14"/>
      <c r="U8" s="16"/>
    </row>
    <row r="9" spans="1:21" ht="38.25" customHeight="1" thickTop="1">
      <c r="A9" s="13"/>
      <c r="B9" s="17"/>
      <c r="C9" s="14"/>
      <c r="D9" s="15"/>
      <c r="E9" s="14"/>
      <c r="F9" s="14"/>
      <c r="G9" s="14"/>
      <c r="H9" s="14"/>
      <c r="I9" s="14"/>
      <c r="J9" s="14"/>
      <c r="K9" s="14"/>
      <c r="L9" s="14"/>
      <c r="M9" s="14"/>
      <c r="N9" s="14"/>
      <c r="O9" s="14"/>
      <c r="P9" s="14"/>
      <c r="Q9" s="582" t="s">
        <v>257</v>
      </c>
      <c r="R9" s="583"/>
      <c r="S9" s="584"/>
      <c r="T9" s="588">
        <f>IF(N15&lt;N12,N15,N12)</f>
        <v>4600</v>
      </c>
      <c r="U9" s="590" t="s">
        <v>247</v>
      </c>
    </row>
    <row r="10" spans="1:21" ht="40.5" customHeight="1" thickBot="1">
      <c r="A10" s="13"/>
      <c r="B10" s="236" t="s">
        <v>278</v>
      </c>
      <c r="C10" s="14"/>
      <c r="D10" s="14"/>
      <c r="E10" s="14"/>
      <c r="F10" s="14"/>
      <c r="G10" s="591"/>
      <c r="H10" s="591"/>
      <c r="I10" s="591"/>
      <c r="J10" s="236" t="s">
        <v>11</v>
      </c>
      <c r="K10" s="15"/>
      <c r="L10" s="23"/>
      <c r="M10" s="23"/>
      <c r="N10" s="14"/>
      <c r="O10" s="14"/>
      <c r="P10" s="14"/>
      <c r="Q10" s="585"/>
      <c r="R10" s="586"/>
      <c r="S10" s="587"/>
      <c r="T10" s="589"/>
      <c r="U10" s="590"/>
    </row>
    <row r="11" spans="1:21" ht="40.5" customHeight="1" thickTop="1" thickBot="1">
      <c r="A11" s="13"/>
      <c r="B11" s="592" t="s">
        <v>242</v>
      </c>
      <c r="C11" s="593"/>
      <c r="D11" s="593"/>
      <c r="E11" s="593"/>
      <c r="F11" s="594"/>
      <c r="G11" s="601" t="str">
        <f>基本情報入力記入例!G9</f>
        <v>10人以下</v>
      </c>
      <c r="H11" s="602"/>
      <c r="I11" s="213" t="str">
        <f>IF(G11="","←入力","")</f>
        <v/>
      </c>
      <c r="J11" s="603" t="s">
        <v>269</v>
      </c>
      <c r="K11" s="604"/>
      <c r="L11" s="607" t="s">
        <v>6</v>
      </c>
      <c r="M11" s="608"/>
      <c r="N11" s="609">
        <v>60000</v>
      </c>
      <c r="O11" s="610"/>
      <c r="P11" s="221" t="str">
        <f>IF(N11="","←入力","")</f>
        <v/>
      </c>
      <c r="Q11" s="582" t="s">
        <v>258</v>
      </c>
      <c r="R11" s="583"/>
      <c r="S11" s="584"/>
      <c r="T11" s="588">
        <f>IF(N15&lt;N14,N15,N14)</f>
        <v>2485</v>
      </c>
      <c r="U11" s="590" t="s">
        <v>246</v>
      </c>
    </row>
    <row r="12" spans="1:21" ht="40.5" customHeight="1" thickBot="1">
      <c r="A12" s="13"/>
      <c r="B12" s="592" t="s">
        <v>13</v>
      </c>
      <c r="C12" s="593"/>
      <c r="D12" s="593"/>
      <c r="E12" s="593"/>
      <c r="F12" s="594"/>
      <c r="G12" s="595" t="str">
        <f>基本情報入力記入例!G10</f>
        <v>区分１の１</v>
      </c>
      <c r="H12" s="596"/>
      <c r="I12" s="213" t="str">
        <f>IF(G12="","←入力","")</f>
        <v/>
      </c>
      <c r="J12" s="605"/>
      <c r="K12" s="606"/>
      <c r="L12" s="597" t="s">
        <v>183</v>
      </c>
      <c r="M12" s="598"/>
      <c r="N12" s="599">
        <f>ROUNDDOWN(N11*0.1,0)</f>
        <v>6000</v>
      </c>
      <c r="O12" s="600"/>
      <c r="P12" s="252" t="s">
        <v>181</v>
      </c>
      <c r="Q12" s="620"/>
      <c r="R12" s="621"/>
      <c r="S12" s="622"/>
      <c r="T12" s="589"/>
      <c r="U12" s="590"/>
    </row>
    <row r="13" spans="1:21" ht="40.5" customHeight="1" thickTop="1" thickBot="1">
      <c r="A13" s="13"/>
      <c r="B13" s="623" t="s">
        <v>223</v>
      </c>
      <c r="C13" s="624"/>
      <c r="D13" s="624"/>
      <c r="E13" s="624"/>
      <c r="F13" s="625"/>
      <c r="G13" s="595" t="str">
        <f>基本情報入力記入例!G11</f>
        <v>有り・定員10人以下</v>
      </c>
      <c r="H13" s="596"/>
      <c r="I13" s="213" t="str">
        <f>IF(AND(OR($G$11=報酬単価表!$D$4,$G$11=報酬単価表!$D$5,$G$11=報酬単価表!$D$6),G13=""),"←入力","")</f>
        <v/>
      </c>
      <c r="J13" s="626" t="s">
        <v>268</v>
      </c>
      <c r="K13" s="627"/>
      <c r="L13" s="630" t="s">
        <v>17</v>
      </c>
      <c r="M13" s="631"/>
      <c r="N13" s="632">
        <f>N11-IF(T5="②",N18,N16)</f>
        <v>24842</v>
      </c>
      <c r="O13" s="633"/>
      <c r="P13" s="235"/>
      <c r="Q13" s="611" t="s">
        <v>266</v>
      </c>
      <c r="R13" s="612"/>
      <c r="S13" s="612"/>
      <c r="T13" s="242">
        <f>T9-T11</f>
        <v>2115</v>
      </c>
      <c r="U13" s="16"/>
    </row>
    <row r="14" spans="1:21" ht="40.5" customHeight="1" thickTop="1" thickBot="1">
      <c r="A14" s="13"/>
      <c r="B14" s="613" t="s">
        <v>237</v>
      </c>
      <c r="C14" s="614"/>
      <c r="D14" s="614"/>
      <c r="E14" s="614"/>
      <c r="F14" s="615"/>
      <c r="G14" s="265" t="str">
        <f>基本情報入力記入例!G12</f>
        <v>Ⅰ</v>
      </c>
      <c r="H14" s="266">
        <f>IF(G14="","",VLOOKUP(G14,リスト用!$A$33:$B$38,2,FALSE))</f>
        <v>8.1000000000000003E-2</v>
      </c>
      <c r="I14" s="213" t="str">
        <f>IF(G14="","←入力","")</f>
        <v/>
      </c>
      <c r="J14" s="628"/>
      <c r="K14" s="629"/>
      <c r="L14" s="616" t="s">
        <v>183</v>
      </c>
      <c r="M14" s="617"/>
      <c r="N14" s="618">
        <f>N12-IF(T5="②",N19,N17)</f>
        <v>2485</v>
      </c>
      <c r="O14" s="619"/>
      <c r="P14" s="214" t="s">
        <v>245</v>
      </c>
      <c r="Q14" s="18"/>
      <c r="R14" s="14"/>
      <c r="S14" s="14"/>
      <c r="T14" s="14"/>
      <c r="U14" s="16"/>
    </row>
    <row r="15" spans="1:21" ht="40.5" customHeight="1" thickTop="1" thickBot="1">
      <c r="A15" s="13"/>
      <c r="B15" s="592" t="s">
        <v>238</v>
      </c>
      <c r="C15" s="593"/>
      <c r="D15" s="593"/>
      <c r="E15" s="593"/>
      <c r="F15" s="594"/>
      <c r="G15" s="267" t="str">
        <f>基本情報入力記入例!G13</f>
        <v>無し</v>
      </c>
      <c r="H15" s="268">
        <f>IF(G15="","",IF(G15="無し",0,VLOOKUP(G15,リスト用!A40:B42,2,FALSE)))</f>
        <v>0</v>
      </c>
      <c r="I15" s="213" t="str">
        <f>IF(G15="","←入力","")</f>
        <v/>
      </c>
      <c r="J15" s="650" t="s">
        <v>7</v>
      </c>
      <c r="K15" s="651"/>
      <c r="L15" s="651"/>
      <c r="M15" s="237" t="str">
        <f>IF(N15="","入力→","")</f>
        <v/>
      </c>
      <c r="N15" s="652">
        <v>4600</v>
      </c>
      <c r="O15" s="653"/>
      <c r="P15" s="252" t="s">
        <v>182</v>
      </c>
      <c r="Q15" s="654" t="s">
        <v>273</v>
      </c>
      <c r="R15" s="655"/>
      <c r="S15" s="634"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下記上限管理結果後の額を確認してください。</v>
      </c>
      <c r="T15" s="635"/>
      <c r="U15" s="638" t="s">
        <v>248</v>
      </c>
    </row>
    <row r="16" spans="1:21" ht="40.5" customHeight="1" thickTop="1" thickBot="1">
      <c r="A16" s="13"/>
      <c r="B16" s="592" t="s">
        <v>15</v>
      </c>
      <c r="C16" s="593"/>
      <c r="D16" s="593"/>
      <c r="E16" s="593"/>
      <c r="F16" s="594"/>
      <c r="G16" s="639" t="str">
        <f>基本情報入力記入例!G14</f>
        <v>重症心身障害児以外</v>
      </c>
      <c r="H16" s="602"/>
      <c r="I16" s="213" t="str">
        <f>IF(G16="","←入力","")</f>
        <v/>
      </c>
      <c r="J16" s="640" t="s">
        <v>187</v>
      </c>
      <c r="K16" s="641"/>
      <c r="L16" s="644" t="s">
        <v>17</v>
      </c>
      <c r="M16" s="645"/>
      <c r="N16" s="658">
        <f>S62</f>
        <v>35158</v>
      </c>
      <c r="O16" s="659"/>
      <c r="P16" s="214"/>
      <c r="Q16" s="656"/>
      <c r="R16" s="657"/>
      <c r="S16" s="636"/>
      <c r="T16" s="637"/>
      <c r="U16" s="638"/>
    </row>
    <row r="17" spans="1:27" ht="40.5" customHeight="1" thickBot="1">
      <c r="A17" s="13"/>
      <c r="B17" s="592" t="s">
        <v>18</v>
      </c>
      <c r="C17" s="593"/>
      <c r="D17" s="593"/>
      <c r="E17" s="593"/>
      <c r="F17" s="594"/>
      <c r="G17" s="601" t="str">
        <f>基本情報入力記入例!G15</f>
        <v>奈良市</v>
      </c>
      <c r="H17" s="602"/>
      <c r="I17" s="213" t="str">
        <f t="shared" ref="I17" si="0">IF(G17="","←入力","")</f>
        <v/>
      </c>
      <c r="J17" s="642"/>
      <c r="K17" s="643"/>
      <c r="L17" s="660" t="s">
        <v>183</v>
      </c>
      <c r="M17" s="661"/>
      <c r="N17" s="662">
        <f>ROUNDDOWN(N16*0.1,0)</f>
        <v>3515</v>
      </c>
      <c r="O17" s="663"/>
      <c r="P17" s="233"/>
      <c r="Q17" s="646" t="s">
        <v>274</v>
      </c>
      <c r="R17" s="647"/>
      <c r="S17" s="701" t="str">
        <f>IF($M$5="管理対象","下記上限管理結果後の額を確認してください。",IF(G59=0,"",IF(T13&lt;=0,N15,T9-T13)))</f>
        <v>下記上限管理結果後の額を確認してください。</v>
      </c>
      <c r="T17" s="702"/>
      <c r="U17" s="638" t="s">
        <v>270</v>
      </c>
    </row>
    <row r="18" spans="1:27" ht="40.5" customHeight="1" thickBot="1">
      <c r="A18" s="13"/>
      <c r="B18" s="592" t="s">
        <v>20</v>
      </c>
      <c r="C18" s="593"/>
      <c r="D18" s="593"/>
      <c r="E18" s="593"/>
      <c r="F18" s="594"/>
      <c r="G18" s="705" t="str">
        <f>IF(G17="","",VLOOKUP(G17,級地・1単位単価一覧!B5:C43,2,FALSE))</f>
        <v>6級地</v>
      </c>
      <c r="H18" s="706"/>
      <c r="I18" s="222"/>
      <c r="J18" s="664" t="s">
        <v>293</v>
      </c>
      <c r="K18" s="665"/>
      <c r="L18" s="668" t="s">
        <v>6</v>
      </c>
      <c r="M18" s="669"/>
      <c r="N18" s="670">
        <v>50000</v>
      </c>
      <c r="O18" s="671"/>
      <c r="P18" s="19" t="str">
        <f>IF(N18="","←入力","")</f>
        <v/>
      </c>
      <c r="Q18" s="648"/>
      <c r="R18" s="649"/>
      <c r="S18" s="703"/>
      <c r="T18" s="704"/>
      <c r="U18" s="638"/>
    </row>
    <row r="19" spans="1:27" ht="40.5" customHeight="1" thickTop="1" thickBot="1">
      <c r="A19" s="13"/>
      <c r="B19" s="592" t="s">
        <v>21</v>
      </c>
      <c r="C19" s="593"/>
      <c r="D19" s="593"/>
      <c r="E19" s="593"/>
      <c r="F19" s="594"/>
      <c r="G19" s="672">
        <f>IF(G17="","",IF(G16="重症心身障害児以外",VLOOKUP(G17,級地・1単位単価一覧!B5:E43,3,FALSE),VLOOKUP(G17,級地・1単位単価一覧!B5:E43,4,FALSE)))</f>
        <v>10.36</v>
      </c>
      <c r="H19" s="673"/>
      <c r="I19" s="222"/>
      <c r="J19" s="666"/>
      <c r="K19" s="667"/>
      <c r="L19" s="674" t="s">
        <v>183</v>
      </c>
      <c r="M19" s="675"/>
      <c r="N19" s="686">
        <f>ROUNDDOWN(N18*0.1,0)</f>
        <v>5000</v>
      </c>
      <c r="O19" s="687"/>
      <c r="P19" s="214"/>
      <c r="Q19" s="654" t="s">
        <v>275</v>
      </c>
      <c r="R19" s="655"/>
      <c r="S19" s="690">
        <v>500</v>
      </c>
      <c r="T19" s="691"/>
      <c r="U19" s="638" t="s">
        <v>271</v>
      </c>
      <c r="V19" s="676"/>
      <c r="W19" s="677"/>
      <c r="X19" s="677"/>
      <c r="Y19" s="677"/>
      <c r="Z19" s="677"/>
      <c r="AA19" s="677"/>
    </row>
    <row r="20" spans="1:27" ht="40.5" customHeight="1">
      <c r="A20" s="13"/>
      <c r="B20" s="216"/>
      <c r="C20" s="217"/>
      <c r="D20" s="217"/>
      <c r="E20" s="217"/>
      <c r="F20" s="217"/>
      <c r="G20" s="217"/>
      <c r="H20" s="217"/>
      <c r="I20" s="14"/>
      <c r="J20" s="64"/>
      <c r="K20" s="64"/>
      <c r="L20" s="64"/>
      <c r="M20" s="678" t="str">
        <f>IF(M5="管理対象","※上限管理対象児童の場合は、①の額を記載した『利用者負担額一覧表』と、bの額を記載した別添５を上限額管理事業者へ提出し、上限管理後の別添５のCを⑦へ、別添５のDを⑥に記載してください。","")</f>
        <v>※上限管理対象児童の場合は、①の額を記載した『利用者負担額一覧表』と、bの額を記載した別添５を上限額管理事業者へ提出し、上限管理後の別添５のCを⑦へ、別添５のDを⑥に記載してください。</v>
      </c>
      <c r="N20" s="678"/>
      <c r="O20" s="678"/>
      <c r="P20" s="679"/>
      <c r="Q20" s="688"/>
      <c r="R20" s="689"/>
      <c r="S20" s="692"/>
      <c r="T20" s="693"/>
      <c r="U20" s="638"/>
      <c r="V20" s="676"/>
      <c r="W20" s="677"/>
      <c r="X20" s="677"/>
      <c r="Y20" s="677"/>
      <c r="Z20" s="677"/>
      <c r="AA20" s="677"/>
    </row>
    <row r="21" spans="1:27" ht="40.5" customHeight="1">
      <c r="A21" s="13"/>
      <c r="B21" s="17"/>
      <c r="C21" s="14"/>
      <c r="D21" s="14"/>
      <c r="E21" s="14"/>
      <c r="F21" s="14"/>
      <c r="G21" s="14"/>
      <c r="H21" s="14"/>
      <c r="I21" s="14"/>
      <c r="J21" s="64"/>
      <c r="K21" s="64"/>
      <c r="L21" s="64"/>
      <c r="M21" s="678"/>
      <c r="N21" s="678"/>
      <c r="O21" s="678"/>
      <c r="P21" s="679"/>
      <c r="Q21" s="646" t="s">
        <v>276</v>
      </c>
      <c r="R21" s="680"/>
      <c r="S21" s="682">
        <v>1200</v>
      </c>
      <c r="T21" s="683"/>
      <c r="U21" s="638" t="s">
        <v>272</v>
      </c>
      <c r="V21" s="676"/>
      <c r="W21" s="677"/>
      <c r="X21" s="677"/>
      <c r="Y21" s="677"/>
      <c r="Z21" s="677"/>
      <c r="AA21" s="677"/>
    </row>
    <row r="22" spans="1:27" ht="38.25" customHeight="1" thickBot="1">
      <c r="A22" s="13"/>
      <c r="B22" s="200" t="s">
        <v>234</v>
      </c>
      <c r="C22" s="14"/>
      <c r="D22" s="15"/>
      <c r="E22" s="14"/>
      <c r="F22" s="14"/>
      <c r="G22" s="14"/>
      <c r="H22" s="14"/>
      <c r="I22" s="14"/>
      <c r="J22" s="14"/>
      <c r="K22" s="14"/>
      <c r="L22" s="14"/>
      <c r="M22" s="678"/>
      <c r="N22" s="678"/>
      <c r="O22" s="678"/>
      <c r="P22" s="679"/>
      <c r="Q22" s="648"/>
      <c r="R22" s="681"/>
      <c r="S22" s="684"/>
      <c r="T22" s="685"/>
      <c r="U22" s="638"/>
      <c r="V22" s="676"/>
      <c r="W22" s="677"/>
      <c r="X22" s="677"/>
      <c r="Y22" s="677"/>
      <c r="Z22" s="677"/>
      <c r="AA22" s="677"/>
    </row>
    <row r="23" spans="1:27" ht="51" customHeight="1" thickTop="1" thickBot="1">
      <c r="A23" s="13"/>
      <c r="B23" s="17"/>
      <c r="C23" s="14"/>
      <c r="D23" s="15"/>
      <c r="E23" s="201" t="s">
        <v>188</v>
      </c>
      <c r="F23" s="24"/>
      <c r="G23" s="14"/>
      <c r="H23" s="14"/>
      <c r="I23" s="14"/>
      <c r="J23" s="110"/>
      <c r="K23" s="111"/>
      <c r="L23" s="112"/>
      <c r="M23" s="112"/>
      <c r="N23" s="112"/>
      <c r="O23" s="112"/>
      <c r="P23" s="251"/>
      <c r="Q23" s="251"/>
      <c r="R23" s="251"/>
      <c r="S23" s="251"/>
      <c r="T23" s="251"/>
      <c r="U23" s="16"/>
    </row>
    <row r="24" spans="1:27" ht="17.25" customHeight="1">
      <c r="A24" s="13"/>
      <c r="B24" s="102"/>
      <c r="C24" s="103"/>
      <c r="D24" s="104"/>
      <c r="E24" s="712" t="s">
        <v>23</v>
      </c>
      <c r="F24" s="713"/>
      <c r="G24" s="202" t="s">
        <v>24</v>
      </c>
      <c r="H24" s="202" t="s">
        <v>25</v>
      </c>
      <c r="I24" s="203" t="s">
        <v>26</v>
      </c>
      <c r="J24" s="288" t="s">
        <v>27</v>
      </c>
      <c r="K24" s="204" t="s">
        <v>28</v>
      </c>
      <c r="L24" s="205" t="s">
        <v>29</v>
      </c>
      <c r="M24" s="204" t="s">
        <v>30</v>
      </c>
      <c r="N24" s="206" t="s">
        <v>31</v>
      </c>
      <c r="O24" s="207" t="s">
        <v>32</v>
      </c>
      <c r="P24" s="208" t="s">
        <v>33</v>
      </c>
      <c r="Q24" s="205" t="s">
        <v>34</v>
      </c>
      <c r="R24" s="209" t="s">
        <v>35</v>
      </c>
      <c r="S24" s="210" t="s">
        <v>36</v>
      </c>
      <c r="T24" s="714" t="s">
        <v>235</v>
      </c>
      <c r="U24" s="16"/>
    </row>
    <row r="25" spans="1:27" ht="206.25" customHeight="1">
      <c r="A25" s="13"/>
      <c r="B25" s="105"/>
      <c r="C25" s="25"/>
      <c r="D25" s="250"/>
      <c r="E25" s="716" t="s">
        <v>219</v>
      </c>
      <c r="F25" s="717"/>
      <c r="G25" s="69" t="s">
        <v>244</v>
      </c>
      <c r="H25" s="70" t="s">
        <v>243</v>
      </c>
      <c r="I25" s="109" t="s">
        <v>218</v>
      </c>
      <c r="J25" s="289" t="s">
        <v>288</v>
      </c>
      <c r="K25" s="113" t="s">
        <v>240</v>
      </c>
      <c r="L25" s="114" t="s">
        <v>241</v>
      </c>
      <c r="M25" s="113" t="s">
        <v>37</v>
      </c>
      <c r="N25" s="115" t="s">
        <v>38</v>
      </c>
      <c r="O25" s="116" t="s">
        <v>39</v>
      </c>
      <c r="P25" s="117" t="s">
        <v>40</v>
      </c>
      <c r="Q25" s="118" t="s">
        <v>41</v>
      </c>
      <c r="R25" s="119" t="s">
        <v>42</v>
      </c>
      <c r="S25" s="211" t="s">
        <v>43</v>
      </c>
      <c r="T25" s="715"/>
      <c r="U25" s="16"/>
    </row>
    <row r="26" spans="1:27" ht="136.5" customHeight="1" thickBot="1">
      <c r="A26" s="13"/>
      <c r="B26" s="105"/>
      <c r="C26" s="26"/>
      <c r="D26" s="106"/>
      <c r="E26" s="718" t="s">
        <v>231</v>
      </c>
      <c r="F26" s="719"/>
      <c r="G26" s="722" t="s">
        <v>232</v>
      </c>
      <c r="H26" s="718" t="s">
        <v>233</v>
      </c>
      <c r="I26" s="141" t="s">
        <v>179</v>
      </c>
      <c r="J26" s="290" t="s">
        <v>285</v>
      </c>
      <c r="K26" s="120"/>
      <c r="L26" s="121"/>
      <c r="M26" s="122" t="s">
        <v>185</v>
      </c>
      <c r="N26" s="123"/>
      <c r="O26" s="124" t="str">
        <f>"（F×"&amp;G19&amp;"円）"</f>
        <v>（F×10.36円）</v>
      </c>
      <c r="P26" s="125" t="str">
        <f>"（G×"&amp;G19&amp;"円）"</f>
        <v>（G×10.36円）</v>
      </c>
      <c r="Q26" s="126" t="s">
        <v>186</v>
      </c>
      <c r="R26" s="127" t="str">
        <f>"（I×"&amp;G19&amp;"円）"</f>
        <v>（I×10.36円）</v>
      </c>
      <c r="S26" s="187" t="s">
        <v>229</v>
      </c>
      <c r="T26" s="191" t="s">
        <v>230</v>
      </c>
      <c r="U26" s="16"/>
    </row>
    <row r="27" spans="1:27" ht="24.75" customHeight="1" thickBot="1">
      <c r="A27" s="13"/>
      <c r="B27" s="142"/>
      <c r="C27" s="181" t="s">
        <v>44</v>
      </c>
      <c r="D27" s="180" t="s">
        <v>45</v>
      </c>
      <c r="E27" s="720"/>
      <c r="F27" s="721"/>
      <c r="G27" s="723"/>
      <c r="H27" s="720"/>
      <c r="I27" s="149">
        <f>IF(O4="","対象外",O4)</f>
        <v>0.375</v>
      </c>
      <c r="J27" s="287">
        <f>ROUNDUP(N11/G59,0)</f>
        <v>10000</v>
      </c>
      <c r="K27" s="724" t="s">
        <v>263</v>
      </c>
      <c r="L27" s="724"/>
      <c r="M27" s="724"/>
      <c r="N27" s="725"/>
      <c r="O27" s="128"/>
      <c r="P27" s="129"/>
      <c r="Q27" s="130"/>
      <c r="R27" s="131"/>
      <c r="S27" s="188"/>
      <c r="T27" s="192"/>
      <c r="U27" s="16"/>
    </row>
    <row r="28" spans="1:27" ht="19.5" customHeight="1">
      <c r="A28" s="13"/>
      <c r="B28" s="143">
        <v>1</v>
      </c>
      <c r="C28" s="144">
        <v>43891</v>
      </c>
      <c r="D28" s="182" t="s">
        <v>46</v>
      </c>
      <c r="E28" s="223"/>
      <c r="F28" s="224"/>
      <c r="G28" s="225"/>
      <c r="H28" s="226"/>
      <c r="I28" s="227"/>
      <c r="J28" s="291"/>
      <c r="K28" s="176" t="str">
        <f>IFERROR(IF($T$5="②","",IF(AND($E28="○",$G28="○",$H28="○"),VLOOKUP($G$12&amp;$G$11,報酬単価表!$F$4:$H$25,2,FALSE),""))+IF($G$13="",0,IF($T$5="②","",IF(AND($E28="○",$G28="○",$H28="○"),VLOOKUP($G$13,報酬単価表!$A$30:$F$32,3,FALSE),""))),"")</f>
        <v/>
      </c>
      <c r="L28" s="177" t="str">
        <f>IFERROR(IF($T$5="②","",IF(AND($E28="○",$G28="○",$H28="○"),VLOOKUP($G$12&amp;$G$11,報酬単価表!$F$4:$H$25,3,FALSE),""))+IF($T$5="②","",IF(AND($E28="○",$G28="○",$H28="○"),VLOOKUP($G$13,報酬単価表!$A$30:$D$32,4,FALSE),"")),"")</f>
        <v/>
      </c>
      <c r="M28" s="176" t="str">
        <f t="shared" ref="M28:M58" si="1">IF($T$5="②","",IF(K28="","",L28-K28))</f>
        <v/>
      </c>
      <c r="N28" s="245" t="str">
        <f>IF($T$5="②","",IF(I28="","",IF(AND(E28="○",G28="○",H28="○",I28&lt;&gt;""),IF(I28="延長支援無し",0,IF(I28="1時間未満",VLOOKUP($G$16,報酬単価表!$D$38:$I$39,4,FALSE),IF(I28="1時間以上2時間未満",VLOOKUP($G$16,報酬単価表!$D$38:$I$39,5,FALSE),VLOOKUP($G$16,報酬単価表!$D$38:$I$39,6,FALSE)))),"")))</f>
        <v/>
      </c>
      <c r="O28" s="215" t="str">
        <f>IF($K$28="ERROR","※事業所の利用定員欄と基本報酬区分欄の選択の組み合わせが間違っています。","")</f>
        <v/>
      </c>
      <c r="P28" s="133"/>
      <c r="Q28" s="134"/>
      <c r="R28" s="135"/>
      <c r="S28" s="189"/>
      <c r="T28" s="193"/>
      <c r="U28" s="27"/>
    </row>
    <row r="29" spans="1:27" ht="19.5" customHeight="1">
      <c r="A29" s="13"/>
      <c r="B29" s="143">
        <v>2</v>
      </c>
      <c r="C29" s="144">
        <v>43892</v>
      </c>
      <c r="D29" s="183" t="s">
        <v>47</v>
      </c>
      <c r="E29" s="223" t="s">
        <v>163</v>
      </c>
      <c r="F29" s="224"/>
      <c r="G29" s="223" t="s">
        <v>163</v>
      </c>
      <c r="H29" s="226"/>
      <c r="I29" s="227"/>
      <c r="J29" s="291">
        <v>10000</v>
      </c>
      <c r="K29" s="176" t="str">
        <f>IFERROR(IF($T$5="②","",IF(AND($E29="○",$G29="○",$H29="○"),VLOOKUP($G$12&amp;$G$11,報酬単価表!$F$4:$H$25,2,FALSE),""))+IF($G$13="",0,IF($T$5="②","",IF(AND($E29="○",$G29="○",$H29="○"),VLOOKUP($G$13,報酬単価表!$A$30:$F$32,3,FALSE),""))),"")</f>
        <v/>
      </c>
      <c r="L29" s="177" t="str">
        <f>IFERROR(IF($T$5="②","",IF(AND($E29="○",$G29="○",$H29="○"),VLOOKUP($G$12&amp;$G$11,報酬単価表!$F$4:$H$25,3,FALSE),""))+IF($T$5="②","",IF(AND($E29="○",$G29="○",$H29="○"),VLOOKUP($G$13,報酬単価表!$A$30:$D$32,4,FALSE),"")),"")</f>
        <v/>
      </c>
      <c r="M29" s="176" t="str">
        <f t="shared" si="1"/>
        <v/>
      </c>
      <c r="N29" s="245" t="str">
        <f>IF($T$5="②","",IF(I29="","",IF(AND(E29="○",G29="○",H29="○",I29&lt;&gt;""),IF(I29="延長支援無し",0,IF(I29="1時間未満",VLOOKUP($G$16,報酬単価表!$D$38:$I$39,4,FALSE),IF(I29="1時間以上2時間未満",VLOOKUP($G$16,報酬単価表!$D$38:$I$39,5,FALSE),VLOOKUP($G$16,報酬単価表!$D$38:$I$39,6,FALSE)))),"")))</f>
        <v/>
      </c>
      <c r="O29" s="132"/>
      <c r="P29" s="133"/>
      <c r="Q29" s="134"/>
      <c r="R29" s="135"/>
      <c r="S29" s="189"/>
      <c r="T29" s="193"/>
      <c r="U29" s="27"/>
    </row>
    <row r="30" spans="1:27" ht="19.5" customHeight="1">
      <c r="A30" s="13"/>
      <c r="B30" s="143">
        <v>3</v>
      </c>
      <c r="C30" s="144">
        <v>43893</v>
      </c>
      <c r="D30" s="183" t="s">
        <v>48</v>
      </c>
      <c r="E30" s="223" t="s">
        <v>163</v>
      </c>
      <c r="F30" s="224"/>
      <c r="G30" s="223" t="s">
        <v>163</v>
      </c>
      <c r="H30" s="226"/>
      <c r="I30" s="227"/>
      <c r="J30" s="291">
        <v>10000</v>
      </c>
      <c r="K30" s="176" t="str">
        <f>IFERROR(IF($T$5="②","",IF(AND($E30="○",$G30="○",$H30="○"),VLOOKUP($G$12&amp;$G$11,報酬単価表!$F$4:$H$25,2,FALSE),""))+IF($G$13="",0,IF($T$5="②","",IF(AND($E30="○",$G30="○",$H30="○"),VLOOKUP($G$13,報酬単価表!$A$30:$F$32,3,FALSE),""))),"")</f>
        <v/>
      </c>
      <c r="L30" s="177" t="str">
        <f>IFERROR(IF($T$5="②","",IF(AND($E30="○",$G30="○",$H30="○"),VLOOKUP($G$12&amp;$G$11,報酬単価表!$F$4:$H$25,3,FALSE),""))+IF($T$5="②","",IF(AND($E30="○",$G30="○",$H30="○"),VLOOKUP($G$13,報酬単価表!$A$30:$D$32,4,FALSE),"")),"")</f>
        <v/>
      </c>
      <c r="M30" s="176" t="str">
        <f t="shared" si="1"/>
        <v/>
      </c>
      <c r="N30" s="245" t="str">
        <f>IF($T$5="②","",IF(I30="","",IF(AND(E30="○",G30="○",H30="○",I30&lt;&gt;""),IF(I30="延長支援無し",0,IF(I30="1時間未満",VLOOKUP($G$16,報酬単価表!$D$38:$I$39,4,FALSE),IF(I30="1時間以上2時間未満",VLOOKUP($G$16,報酬単価表!$D$38:$I$39,5,FALSE),VLOOKUP($G$16,報酬単価表!$D$38:$I$39,6,FALSE)))),"")))</f>
        <v/>
      </c>
      <c r="O30" s="132"/>
      <c r="P30" s="133"/>
      <c r="Q30" s="134"/>
      <c r="R30" s="135"/>
      <c r="S30" s="189"/>
      <c r="T30" s="193"/>
      <c r="U30" s="27"/>
    </row>
    <row r="31" spans="1:27" ht="19.5" customHeight="1">
      <c r="A31" s="13"/>
      <c r="B31" s="143">
        <v>4</v>
      </c>
      <c r="C31" s="144">
        <v>43894</v>
      </c>
      <c r="D31" s="183" t="s">
        <v>49</v>
      </c>
      <c r="E31" s="223" t="s">
        <v>163</v>
      </c>
      <c r="F31" s="224"/>
      <c r="G31" s="223"/>
      <c r="H31" s="226"/>
      <c r="I31" s="227"/>
      <c r="J31" s="291"/>
      <c r="K31" s="176" t="str">
        <f>IFERROR(IF($T$5="②","",IF(AND($E31="○",$G31="○",$H31="○"),VLOOKUP($G$12&amp;$G$11,報酬単価表!$F$4:$H$25,2,FALSE),""))+IF($G$13="",0,IF($T$5="②","",IF(AND($E31="○",$G31="○",$H31="○"),VLOOKUP($G$13,報酬単価表!$A$30:$F$32,3,FALSE),""))),"")</f>
        <v/>
      </c>
      <c r="L31" s="177" t="str">
        <f>IFERROR(IF($T$5="②","",IF(AND($E31="○",$G31="○",$H31="○"),VLOOKUP($G$12&amp;$G$11,報酬単価表!$F$4:$H$25,3,FALSE),""))+IF($T$5="②","",IF(AND($E31="○",$G31="○",$H31="○"),VLOOKUP($G$13,報酬単価表!$A$30:$D$32,4,FALSE),"")),"")</f>
        <v/>
      </c>
      <c r="M31" s="176" t="str">
        <f t="shared" si="1"/>
        <v/>
      </c>
      <c r="N31" s="245" t="str">
        <f>IF($T$5="②","",IF(I31="","",IF(AND(E31="○",G31="○",H31="○",I31&lt;&gt;""),IF(I31="延長支援無し",0,IF(I31="1時間未満",VLOOKUP($G$16,報酬単価表!$D$38:$I$39,4,FALSE),IF(I31="1時間以上2時間未満",VLOOKUP($G$16,報酬単価表!$D$38:$I$39,5,FALSE),VLOOKUP($G$16,報酬単価表!$D$38:$I$39,6,FALSE)))),"")))</f>
        <v/>
      </c>
      <c r="O31" s="132"/>
      <c r="P31" s="133"/>
      <c r="Q31" s="134"/>
      <c r="R31" s="135"/>
      <c r="S31" s="189"/>
      <c r="T31" s="193"/>
      <c r="U31" s="27"/>
    </row>
    <row r="32" spans="1:27" ht="19.5" customHeight="1">
      <c r="A32" s="13"/>
      <c r="B32" s="143">
        <v>5</v>
      </c>
      <c r="C32" s="144">
        <v>43895</v>
      </c>
      <c r="D32" s="183" t="s">
        <v>50</v>
      </c>
      <c r="E32" s="223" t="s">
        <v>163</v>
      </c>
      <c r="F32" s="224"/>
      <c r="G32" s="223" t="s">
        <v>163</v>
      </c>
      <c r="H32" s="226" t="s">
        <v>163</v>
      </c>
      <c r="I32" s="227" t="s">
        <v>141</v>
      </c>
      <c r="J32" s="291"/>
      <c r="K32" s="176">
        <f>IFERROR(IF($T$5="②","",IF(AND($E32="○",$G32="○",$H32="○"),VLOOKUP($G$12&amp;$G$11,報酬単価表!$F$4:$H$25,2,FALSE),""))+IF($G$13="",0,IF($T$5="②","",IF(AND($E32="○",$G32="○",$H32="○"),VLOOKUP($G$13,報酬単価表!$A$30:$F$32,3,FALSE),""))),"")</f>
        <v>669</v>
      </c>
      <c r="L32" s="177">
        <f>IFERROR(IF($T$5="②","",IF(AND($E32="○",$G32="○",$H32="○"),VLOOKUP($G$12&amp;$G$11,報酬単価表!$F$4:$H$25,3,FALSE),""))+IF($T$5="②","",IF(AND($E32="○",$G32="○",$H32="○"),VLOOKUP($G$13,報酬単価表!$A$30:$D$32,4,FALSE),"")),"")</f>
        <v>804</v>
      </c>
      <c r="M32" s="176">
        <f t="shared" si="1"/>
        <v>135</v>
      </c>
      <c r="N32" s="245">
        <f>IF($T$5="②","",IF(I32="","",IF(AND(E32="○",G32="○",H32="○",I32&lt;&gt;""),IF(I32="延長支援無し",0,IF(I32="1時間未満",VLOOKUP($G$16,報酬単価表!$D$38:$I$39,4,FALSE),IF(I32="1時間以上2時間未満",VLOOKUP($G$16,報酬単価表!$D$38:$I$39,5,FALSE),VLOOKUP($G$16,報酬単価表!$D$38:$I$39,6,FALSE)))),"")))</f>
        <v>0</v>
      </c>
      <c r="O32" s="132"/>
      <c r="P32" s="133"/>
      <c r="Q32" s="134"/>
      <c r="R32" s="135"/>
      <c r="S32" s="189"/>
      <c r="T32" s="193"/>
      <c r="U32" s="27"/>
    </row>
    <row r="33" spans="1:21" ht="19.5" customHeight="1">
      <c r="A33" s="13"/>
      <c r="B33" s="143">
        <v>6</v>
      </c>
      <c r="C33" s="144">
        <v>43896</v>
      </c>
      <c r="D33" s="183" t="s">
        <v>51</v>
      </c>
      <c r="E33" s="223" t="s">
        <v>163</v>
      </c>
      <c r="F33" s="224"/>
      <c r="G33" s="223"/>
      <c r="H33" s="226"/>
      <c r="I33" s="227"/>
      <c r="J33" s="291"/>
      <c r="K33" s="176" t="str">
        <f>IFERROR(IF($T$5="②","",IF(AND($E33="○",$G33="○",$H33="○"),VLOOKUP($G$12&amp;$G$11,報酬単価表!$F$4:$H$25,2,FALSE),""))+IF($G$13="",0,IF($T$5="②","",IF(AND($E33="○",$G33="○",$H33="○"),VLOOKUP($G$13,報酬単価表!$A$30:$F$32,3,FALSE),""))),"")</f>
        <v/>
      </c>
      <c r="L33" s="177" t="str">
        <f>IFERROR(IF($T$5="②","",IF(AND($E33="○",$G33="○",$H33="○"),VLOOKUP($G$12&amp;$G$11,報酬単価表!$F$4:$H$25,3,FALSE),""))+IF($T$5="②","",IF(AND($E33="○",$G33="○",$H33="○"),VLOOKUP($G$13,報酬単価表!$A$30:$D$32,4,FALSE),"")),"")</f>
        <v/>
      </c>
      <c r="M33" s="176" t="str">
        <f t="shared" si="1"/>
        <v/>
      </c>
      <c r="N33" s="245" t="str">
        <f>IF($T$5="②","",IF(I33="","",IF(AND(E33="○",G33="○",H33="○",I33&lt;&gt;""),IF(I33="延長支援無し",0,IF(I33="1時間未満",VLOOKUP($G$16,報酬単価表!$D$38:$I$39,4,FALSE),IF(I33="1時間以上2時間未満",VLOOKUP($G$16,報酬単価表!$D$38:$I$39,5,FALSE),VLOOKUP($G$16,報酬単価表!$D$38:$I$39,6,FALSE)))),"")))</f>
        <v/>
      </c>
      <c r="O33" s="132"/>
      <c r="P33" s="133"/>
      <c r="Q33" s="134"/>
      <c r="R33" s="135"/>
      <c r="S33" s="189"/>
      <c r="T33" s="193"/>
      <c r="U33" s="27"/>
    </row>
    <row r="34" spans="1:21" ht="19.5" customHeight="1">
      <c r="A34" s="13"/>
      <c r="B34" s="143">
        <v>7</v>
      </c>
      <c r="C34" s="144">
        <v>43897</v>
      </c>
      <c r="D34" s="184" t="s">
        <v>52</v>
      </c>
      <c r="E34" s="223"/>
      <c r="F34" s="224"/>
      <c r="G34" s="225"/>
      <c r="H34" s="226"/>
      <c r="I34" s="227"/>
      <c r="J34" s="291"/>
      <c r="K34" s="176" t="str">
        <f>IFERROR(IF($T$5="②","",IF(AND($E34="○",$G34="○",$H34="○"),VLOOKUP($G$12&amp;$G$11,報酬単価表!$F$4:$H$25,2,FALSE),""))+IF($G$13="",0,IF($T$5="②","",IF(AND($E34="○",$G34="○",$H34="○"),VLOOKUP($G$13,報酬単価表!$A$30:$F$32,3,FALSE),""))),"")</f>
        <v/>
      </c>
      <c r="L34" s="177" t="str">
        <f>IFERROR(IF($T$5="②","",IF(AND($E34="○",$G34="○",$H34="○"),VLOOKUP($G$12&amp;$G$11,報酬単価表!$F$4:$H$25,3,FALSE),""))+IF($T$5="②","",IF(AND($E34="○",$G34="○",$H34="○"),VLOOKUP($G$13,報酬単価表!$A$30:$D$32,4,FALSE),"")),"")</f>
        <v/>
      </c>
      <c r="M34" s="176" t="str">
        <f t="shared" si="1"/>
        <v/>
      </c>
      <c r="N34" s="245" t="str">
        <f>IF($T$5="②","",IF(I34="","",IF(AND(E34="○",G34="○",H34="○",I34&lt;&gt;""),IF(I34="延長支援無し",0,IF(I34="1時間未満",VLOOKUP($G$16,報酬単価表!$D$38:$I$39,4,FALSE),IF(I34="1時間以上2時間未満",VLOOKUP($G$16,報酬単価表!$D$38:$I$39,5,FALSE),VLOOKUP($G$16,報酬単価表!$D$38:$I$39,6,FALSE)))),"")))</f>
        <v/>
      </c>
      <c r="O34" s="132"/>
      <c r="P34" s="133"/>
      <c r="Q34" s="134"/>
      <c r="R34" s="135"/>
      <c r="S34" s="189"/>
      <c r="T34" s="193"/>
      <c r="U34" s="27"/>
    </row>
    <row r="35" spans="1:21" ht="19.5" customHeight="1">
      <c r="A35" s="13"/>
      <c r="B35" s="143">
        <v>8</v>
      </c>
      <c r="C35" s="144">
        <v>43898</v>
      </c>
      <c r="D35" s="182" t="s">
        <v>46</v>
      </c>
      <c r="E35" s="223"/>
      <c r="F35" s="224"/>
      <c r="G35" s="225"/>
      <c r="H35" s="226"/>
      <c r="I35" s="227"/>
      <c r="J35" s="291"/>
      <c r="K35" s="176" t="str">
        <f>IFERROR(IF($T$5="②","",IF(AND($E35="○",$G35="○",$H35="○"),VLOOKUP($G$12&amp;$G$11,報酬単価表!$F$4:$H$25,2,FALSE),""))+IF($G$13="",0,IF($T$5="②","",IF(AND($E35="○",$G35="○",$H35="○"),VLOOKUP($G$13,報酬単価表!$A$30:$F$32,3,FALSE),""))),"")</f>
        <v/>
      </c>
      <c r="L35" s="177" t="str">
        <f>IFERROR(IF($T$5="②","",IF(AND($E35="○",$G35="○",$H35="○"),VLOOKUP($G$12&amp;$G$11,報酬単価表!$F$4:$H$25,3,FALSE),""))+IF($T$5="②","",IF(AND($E35="○",$G35="○",$H35="○"),VLOOKUP($G$13,報酬単価表!$A$30:$D$32,4,FALSE),"")),"")</f>
        <v/>
      </c>
      <c r="M35" s="176" t="str">
        <f t="shared" si="1"/>
        <v/>
      </c>
      <c r="N35" s="245" t="str">
        <f>IF($T$5="②","",IF(I35="","",IF(AND(E35="○",G35="○",H35="○",I35&lt;&gt;""),IF(I35="延長支援無し",0,IF(I35="1時間未満",VLOOKUP($G$16,報酬単価表!$D$38:$I$39,4,FALSE),IF(I35="1時間以上2時間未満",VLOOKUP($G$16,報酬単価表!$D$38:$I$39,5,FALSE),VLOOKUP($G$16,報酬単価表!$D$38:$I$39,6,FALSE)))),"")))</f>
        <v/>
      </c>
      <c r="O35" s="132"/>
      <c r="P35" s="133"/>
      <c r="Q35" s="134"/>
      <c r="R35" s="135"/>
      <c r="S35" s="189"/>
      <c r="T35" s="193"/>
      <c r="U35" s="27"/>
    </row>
    <row r="36" spans="1:21" ht="19.5" customHeight="1">
      <c r="A36" s="13"/>
      <c r="B36" s="143">
        <v>9</v>
      </c>
      <c r="C36" s="144">
        <v>43899</v>
      </c>
      <c r="D36" s="183" t="s">
        <v>53</v>
      </c>
      <c r="E36" s="223" t="s">
        <v>163</v>
      </c>
      <c r="F36" s="224"/>
      <c r="G36" s="223"/>
      <c r="H36" s="226"/>
      <c r="I36" s="227"/>
      <c r="J36" s="291"/>
      <c r="K36" s="176" t="str">
        <f>IFERROR(IF($T$5="②","",IF(AND($E36="○",$G36="○",$H36="○"),VLOOKUP($G$12&amp;$G$11,報酬単価表!$F$4:$H$25,2,FALSE),""))+IF($G$13="",0,IF($T$5="②","",IF(AND($E36="○",$G36="○",$H36="○"),VLOOKUP($G$13,報酬単価表!$A$30:$F$32,3,FALSE),""))),"")</f>
        <v/>
      </c>
      <c r="L36" s="177" t="str">
        <f>IFERROR(IF($T$5="②","",IF(AND($E36="○",$G36="○",$H36="○"),VLOOKUP($G$12&amp;$G$11,報酬単価表!$F$4:$H$25,3,FALSE),""))+IF($T$5="②","",IF(AND($E36="○",$G36="○",$H36="○"),VLOOKUP($G$13,報酬単価表!$A$30:$D$32,4,FALSE),"")),"")</f>
        <v/>
      </c>
      <c r="M36" s="176" t="str">
        <f t="shared" si="1"/>
        <v/>
      </c>
      <c r="N36" s="245" t="str">
        <f>IF($T$5="②","",IF(I36="","",IF(AND(E36="○",G36="○",H36="○",I36&lt;&gt;""),IF(I36="延長支援無し",0,IF(I36="1時間未満",VLOOKUP($G$16,報酬単価表!$D$38:$I$39,4,FALSE),IF(I36="1時間以上2時間未満",VLOOKUP($G$16,報酬単価表!$D$38:$I$39,5,FALSE),VLOOKUP($G$16,報酬単価表!$D$38:$I$39,6,FALSE)))),"")))</f>
        <v/>
      </c>
      <c r="O36" s="132"/>
      <c r="P36" s="133"/>
      <c r="Q36" s="134"/>
      <c r="R36" s="135"/>
      <c r="S36" s="189"/>
      <c r="T36" s="193"/>
      <c r="U36" s="27"/>
    </row>
    <row r="37" spans="1:21" ht="19.5" customHeight="1">
      <c r="A37" s="13"/>
      <c r="B37" s="143">
        <v>10</v>
      </c>
      <c r="C37" s="144">
        <v>43900</v>
      </c>
      <c r="D37" s="183" t="s">
        <v>48</v>
      </c>
      <c r="E37" s="223" t="s">
        <v>163</v>
      </c>
      <c r="F37" s="224"/>
      <c r="G37" s="223" t="s">
        <v>163</v>
      </c>
      <c r="H37" s="226" t="s">
        <v>163</v>
      </c>
      <c r="I37" s="227" t="s">
        <v>136</v>
      </c>
      <c r="J37" s="291"/>
      <c r="K37" s="176">
        <f>IFERROR(IF($T$5="②","",IF(AND($E37="○",$G37="○",$H37="○"),VLOOKUP($G$12&amp;$G$11,報酬単価表!$F$4:$H$25,2,FALSE),""))+IF($G$13="",0,IF($T$5="②","",IF(AND($E37="○",$G37="○",$H37="○"),VLOOKUP($G$13,報酬単価表!$A$30:$F$32,3,FALSE),""))),"")</f>
        <v>669</v>
      </c>
      <c r="L37" s="177">
        <f>IFERROR(IF($T$5="②","",IF(AND($E37="○",$G37="○",$H37="○"),VLOOKUP($G$12&amp;$G$11,報酬単価表!$F$4:$H$25,3,FALSE),""))+IF($T$5="②","",IF(AND($E37="○",$G37="○",$H37="○"),VLOOKUP($G$13,報酬単価表!$A$30:$D$32,4,FALSE),"")),"")</f>
        <v>804</v>
      </c>
      <c r="M37" s="176">
        <f t="shared" si="1"/>
        <v>135</v>
      </c>
      <c r="N37" s="245">
        <f>IF($T$5="②","",IF(I37="","",IF(AND(E37="○",G37="○",H37="○",I37&lt;&gt;""),IF(I37="延長支援無し",0,IF(I37="1時間未満",VLOOKUP($G$16,報酬単価表!$D$38:$I$39,4,FALSE),IF(I37="1時間以上2時間未満",VLOOKUP($G$16,報酬単価表!$D$38:$I$39,5,FALSE),VLOOKUP($G$16,報酬単価表!$D$38:$I$39,6,FALSE)))),"")))</f>
        <v>61</v>
      </c>
      <c r="O37" s="132"/>
      <c r="P37" s="133"/>
      <c r="Q37" s="134"/>
      <c r="R37" s="135"/>
      <c r="S37" s="189"/>
      <c r="T37" s="193"/>
      <c r="U37" s="27"/>
    </row>
    <row r="38" spans="1:21" ht="19.5" customHeight="1">
      <c r="A38" s="13"/>
      <c r="B38" s="143">
        <v>11</v>
      </c>
      <c r="C38" s="144">
        <v>43901</v>
      </c>
      <c r="D38" s="183" t="s">
        <v>49</v>
      </c>
      <c r="E38" s="223" t="s">
        <v>163</v>
      </c>
      <c r="F38" s="224"/>
      <c r="G38" s="223"/>
      <c r="H38" s="226"/>
      <c r="I38" s="227"/>
      <c r="J38" s="291"/>
      <c r="K38" s="176" t="str">
        <f>IFERROR(IF($T$5="②","",IF(AND($E38="○",$G38="○",$H38="○"),VLOOKUP($G$12&amp;$G$11,報酬単価表!$F$4:$H$25,2,FALSE),""))+IF($G$13="",0,IF($T$5="②","",IF(AND($E38="○",$G38="○",$H38="○"),VLOOKUP($G$13,報酬単価表!$A$30:$F$32,3,FALSE),""))),"")</f>
        <v/>
      </c>
      <c r="L38" s="177" t="str">
        <f>IFERROR(IF($T$5="②","",IF(AND($E38="○",$G38="○",$H38="○"),VLOOKUP($G$12&amp;$G$11,報酬単価表!$F$4:$H$25,3,FALSE),""))+IF($T$5="②","",IF(AND($E38="○",$G38="○",$H38="○"),VLOOKUP($G$13,報酬単価表!$A$30:$D$32,4,FALSE),"")),"")</f>
        <v/>
      </c>
      <c r="M38" s="176" t="str">
        <f t="shared" si="1"/>
        <v/>
      </c>
      <c r="N38" s="245" t="str">
        <f>IF($T$5="②","",IF(I38="","",IF(AND(E38="○",G38="○",H38="○",I38&lt;&gt;""),IF(I38="延長支援無し",0,IF(I38="1時間未満",VLOOKUP($G$16,報酬単価表!$D$38:$I$39,4,FALSE),IF(I38="1時間以上2時間未満",VLOOKUP($G$16,報酬単価表!$D$38:$I$39,5,FALSE),VLOOKUP($G$16,報酬単価表!$D$38:$I$39,6,FALSE)))),"")))</f>
        <v/>
      </c>
      <c r="O38" s="132"/>
      <c r="P38" s="133"/>
      <c r="Q38" s="134"/>
      <c r="R38" s="135"/>
      <c r="S38" s="189"/>
      <c r="T38" s="193"/>
      <c r="U38" s="27"/>
    </row>
    <row r="39" spans="1:21" ht="19.5" customHeight="1">
      <c r="A39" s="13"/>
      <c r="B39" s="143">
        <v>12</v>
      </c>
      <c r="C39" s="144">
        <v>43902</v>
      </c>
      <c r="D39" s="183" t="s">
        <v>50</v>
      </c>
      <c r="E39" s="223" t="s">
        <v>163</v>
      </c>
      <c r="F39" s="224"/>
      <c r="G39" s="223" t="s">
        <v>163</v>
      </c>
      <c r="H39" s="226"/>
      <c r="I39" s="227"/>
      <c r="J39" s="291">
        <v>10000</v>
      </c>
      <c r="K39" s="176" t="str">
        <f>IFERROR(IF($T$5="②","",IF(AND($E39="○",$G39="○",$H39="○"),VLOOKUP($G$12&amp;$G$11,報酬単価表!$F$4:$H$25,2,FALSE),""))+IF($G$13="",0,IF($T$5="②","",IF(AND($E39="○",$G39="○",$H39="○"),VLOOKUP($G$13,報酬単価表!$A$30:$F$32,3,FALSE),""))),"")</f>
        <v/>
      </c>
      <c r="L39" s="177" t="str">
        <f>IFERROR(IF($T$5="②","",IF(AND($E39="○",$G39="○",$H39="○"),VLOOKUP($G$12&amp;$G$11,報酬単価表!$F$4:$H$25,3,FALSE),""))+IF($T$5="②","",IF(AND($E39="○",$G39="○",$H39="○"),VLOOKUP($G$13,報酬単価表!$A$30:$D$32,4,FALSE),"")),"")</f>
        <v/>
      </c>
      <c r="M39" s="176" t="str">
        <f t="shared" si="1"/>
        <v/>
      </c>
      <c r="N39" s="245" t="str">
        <f>IF($T$5="②","",IF(I39="","",IF(AND(E39="○",G39="○",H39="○",I39&lt;&gt;""),IF(I39="延長支援無し",0,IF(I39="1時間未満",VLOOKUP($G$16,報酬単価表!$D$38:$I$39,4,FALSE),IF(I39="1時間以上2時間未満",VLOOKUP($G$16,報酬単価表!$D$38:$I$39,5,FALSE),VLOOKUP($G$16,報酬単価表!$D$38:$I$39,6,FALSE)))),"")))</f>
        <v/>
      </c>
      <c r="O39" s="132"/>
      <c r="P39" s="133"/>
      <c r="Q39" s="134"/>
      <c r="R39" s="135"/>
      <c r="S39" s="189"/>
      <c r="T39" s="193"/>
      <c r="U39" s="27"/>
    </row>
    <row r="40" spans="1:21" ht="19.5" customHeight="1">
      <c r="A40" s="13"/>
      <c r="B40" s="143">
        <v>13</v>
      </c>
      <c r="C40" s="144">
        <v>43903</v>
      </c>
      <c r="D40" s="183" t="s">
        <v>51</v>
      </c>
      <c r="E40" s="223" t="s">
        <v>163</v>
      </c>
      <c r="F40" s="224"/>
      <c r="G40" s="223"/>
      <c r="H40" s="226"/>
      <c r="I40" s="227"/>
      <c r="J40" s="291"/>
      <c r="K40" s="176" t="str">
        <f>IFERROR(IF($T$5="②","",IF(AND($E40="○",$G40="○",$H40="○"),VLOOKUP($G$12&amp;$G$11,報酬単価表!$F$4:$H$25,2,FALSE),""))+IF($G$13="",0,IF($T$5="②","",IF(AND($E40="○",$G40="○",$H40="○"),VLOOKUP($G$13,報酬単価表!$A$30:$F$32,3,FALSE),""))),"")</f>
        <v/>
      </c>
      <c r="L40" s="177" t="str">
        <f>IFERROR(IF($T$5="②","",IF(AND($E40="○",$G40="○",$H40="○"),VLOOKUP($G$12&amp;$G$11,報酬単価表!$F$4:$H$25,3,FALSE),""))+IF($T$5="②","",IF(AND($E40="○",$G40="○",$H40="○"),VLOOKUP($G$13,報酬単価表!$A$30:$D$32,4,FALSE),"")),"")</f>
        <v/>
      </c>
      <c r="M40" s="176" t="str">
        <f t="shared" si="1"/>
        <v/>
      </c>
      <c r="N40" s="245" t="str">
        <f>IF($T$5="②","",IF(I40="","",IF(AND(E40="○",G40="○",H40="○",I40&lt;&gt;""),IF(I40="延長支援無し",0,IF(I40="1時間未満",VLOOKUP($G$16,報酬単価表!$D$38:$I$39,4,FALSE),IF(I40="1時間以上2時間未満",VLOOKUP($G$16,報酬単価表!$D$38:$I$39,5,FALSE),VLOOKUP($G$16,報酬単価表!$D$38:$I$39,6,FALSE)))),"")))</f>
        <v/>
      </c>
      <c r="O40" s="132"/>
      <c r="P40" s="133"/>
      <c r="Q40" s="134"/>
      <c r="R40" s="135"/>
      <c r="S40" s="189"/>
      <c r="T40" s="193"/>
      <c r="U40" s="27"/>
    </row>
    <row r="41" spans="1:21" ht="19.5" customHeight="1">
      <c r="A41" s="13"/>
      <c r="B41" s="143">
        <v>14</v>
      </c>
      <c r="C41" s="144">
        <v>43904</v>
      </c>
      <c r="D41" s="184" t="s">
        <v>52</v>
      </c>
      <c r="E41" s="223"/>
      <c r="F41" s="224"/>
      <c r="G41" s="225"/>
      <c r="H41" s="226"/>
      <c r="I41" s="227"/>
      <c r="J41" s="291"/>
      <c r="K41" s="176" t="str">
        <f>IFERROR(IF($T$5="②","",IF(AND($E41="○",$G41="○",$H41="○"),VLOOKUP($G$12&amp;$G$11,報酬単価表!$F$4:$H$25,2,FALSE),""))+IF($G$13="",0,IF($T$5="②","",IF(AND($E41="○",$G41="○",$H41="○"),VLOOKUP($G$13,報酬単価表!$A$30:$F$32,3,FALSE),""))),"")</f>
        <v/>
      </c>
      <c r="L41" s="177" t="str">
        <f>IFERROR(IF($T$5="②","",IF(AND($E41="○",$G41="○",$H41="○"),VLOOKUP($G$12&amp;$G$11,報酬単価表!$F$4:$H$25,3,FALSE),""))+IF($T$5="②","",IF(AND($E41="○",$G41="○",$H41="○"),VLOOKUP($G$13,報酬単価表!$A$30:$D$32,4,FALSE),"")),"")</f>
        <v/>
      </c>
      <c r="M41" s="176" t="str">
        <f t="shared" si="1"/>
        <v/>
      </c>
      <c r="N41" s="245" t="str">
        <f>IF($T$5="②","",IF(I41="","",IF(AND(E41="○",G41="○",H41="○",I41&lt;&gt;""),IF(I41="延長支援無し",0,IF(I41="1時間未満",VLOOKUP($G$16,報酬単価表!$D$38:$I$39,4,FALSE),IF(I41="1時間以上2時間未満",VLOOKUP($G$16,報酬単価表!$D$38:$I$39,5,FALSE),VLOOKUP($G$16,報酬単価表!$D$38:$I$39,6,FALSE)))),"")))</f>
        <v/>
      </c>
      <c r="O41" s="132"/>
      <c r="P41" s="133"/>
      <c r="Q41" s="134"/>
      <c r="R41" s="135"/>
      <c r="S41" s="189"/>
      <c r="T41" s="193"/>
      <c r="U41" s="27"/>
    </row>
    <row r="42" spans="1:21" ht="19.5" customHeight="1">
      <c r="A42" s="13"/>
      <c r="B42" s="143">
        <v>15</v>
      </c>
      <c r="C42" s="144">
        <v>43905</v>
      </c>
      <c r="D42" s="182" t="s">
        <v>46</v>
      </c>
      <c r="E42" s="223"/>
      <c r="F42" s="224"/>
      <c r="G42" s="225"/>
      <c r="H42" s="226"/>
      <c r="I42" s="227"/>
      <c r="J42" s="291"/>
      <c r="K42" s="176" t="str">
        <f>IFERROR(IF($T$5="②","",IF(AND($E42="○",$G42="○",$H42="○"),VLOOKUP($G$12&amp;$G$11,報酬単価表!$F$4:$H$25,2,FALSE),""))+IF($G$13="",0,IF($T$5="②","",IF(AND($E42="○",$G42="○",$H42="○"),VLOOKUP($G$13,報酬単価表!$A$30:$F$32,3,FALSE),""))),"")</f>
        <v/>
      </c>
      <c r="L42" s="177" t="str">
        <f>IFERROR(IF($T$5="②","",IF(AND($E42="○",$G42="○",$H42="○"),VLOOKUP($G$12&amp;$G$11,報酬単価表!$F$4:$H$25,3,FALSE),""))+IF($T$5="②","",IF(AND($E42="○",$G42="○",$H42="○"),VLOOKUP($G$13,報酬単価表!$A$30:$D$32,4,FALSE),"")),"")</f>
        <v/>
      </c>
      <c r="M42" s="176" t="str">
        <f t="shared" si="1"/>
        <v/>
      </c>
      <c r="N42" s="245" t="str">
        <f>IF($T$5="②","",IF(I42="","",IF(AND(E42="○",G42="○",H42="○",I42&lt;&gt;""),IF(I42="延長支援無し",0,IF(I42="1時間未満",VLOOKUP($G$16,報酬単価表!$D$38:$I$39,4,FALSE),IF(I42="1時間以上2時間未満",VLOOKUP($G$16,報酬単価表!$D$38:$I$39,5,FALSE),VLOOKUP($G$16,報酬単価表!$D$38:$I$39,6,FALSE)))),"")))</f>
        <v/>
      </c>
      <c r="O42" s="132"/>
      <c r="P42" s="133"/>
      <c r="Q42" s="134"/>
      <c r="R42" s="135"/>
      <c r="S42" s="189"/>
      <c r="T42" s="193"/>
      <c r="U42" s="27"/>
    </row>
    <row r="43" spans="1:21" ht="19.5" customHeight="1">
      <c r="A43" s="13"/>
      <c r="B43" s="143">
        <v>16</v>
      </c>
      <c r="C43" s="144">
        <v>43906</v>
      </c>
      <c r="D43" s="183" t="s">
        <v>53</v>
      </c>
      <c r="E43" s="223" t="s">
        <v>163</v>
      </c>
      <c r="F43" s="224"/>
      <c r="G43" s="223"/>
      <c r="H43" s="226"/>
      <c r="I43" s="227"/>
      <c r="J43" s="291"/>
      <c r="K43" s="176" t="str">
        <f>IFERROR(IF($T$5="②","",IF(AND($E43="○",$G43="○",$H43="○"),VLOOKUP($G$12&amp;$G$11,報酬単価表!$F$4:$H$25,2,FALSE),""))+IF($G$13="",0,IF($T$5="②","",IF(AND($E43="○",$G43="○",$H43="○"),VLOOKUP($G$13,報酬単価表!$A$30:$F$32,3,FALSE),""))),"")</f>
        <v/>
      </c>
      <c r="L43" s="177" t="str">
        <f>IFERROR(IF($T$5="②","",IF(AND($E43="○",$G43="○",$H43="○"),VLOOKUP($G$12&amp;$G$11,報酬単価表!$F$4:$H$25,3,FALSE),""))+IF($T$5="②","",IF(AND($E43="○",$G43="○",$H43="○"),VLOOKUP($G$13,報酬単価表!$A$30:$D$32,4,FALSE),"")),"")</f>
        <v/>
      </c>
      <c r="M43" s="176" t="str">
        <f t="shared" si="1"/>
        <v/>
      </c>
      <c r="N43" s="245" t="str">
        <f>IF($T$5="②","",IF(I43="","",IF(AND(E43="○",G43="○",H43="○",I43&lt;&gt;""),IF(I43="延長支援無し",0,IF(I43="1時間未満",VLOOKUP($G$16,報酬単価表!$D$38:$I$39,4,FALSE),IF(I43="1時間以上2時間未満",VLOOKUP($G$16,報酬単価表!$D$38:$I$39,5,FALSE),VLOOKUP($G$16,報酬単価表!$D$38:$I$39,6,FALSE)))),"")))</f>
        <v/>
      </c>
      <c r="O43" s="132"/>
      <c r="P43" s="133"/>
      <c r="Q43" s="134"/>
      <c r="R43" s="135"/>
      <c r="S43" s="189"/>
      <c r="T43" s="193"/>
      <c r="U43" s="27"/>
    </row>
    <row r="44" spans="1:21" ht="19.5" customHeight="1">
      <c r="A44" s="13"/>
      <c r="B44" s="143">
        <v>17</v>
      </c>
      <c r="C44" s="144">
        <v>43907</v>
      </c>
      <c r="D44" s="183" t="s">
        <v>48</v>
      </c>
      <c r="E44" s="223" t="s">
        <v>163</v>
      </c>
      <c r="F44" s="224"/>
      <c r="G44" s="223" t="s">
        <v>163</v>
      </c>
      <c r="H44" s="226" t="s">
        <v>163</v>
      </c>
      <c r="I44" s="227" t="s">
        <v>141</v>
      </c>
      <c r="J44" s="291"/>
      <c r="K44" s="176">
        <f>IFERROR(IF($T$5="②","",IF(AND($E44="○",$G44="○",$H44="○"),VLOOKUP($G$12&amp;$G$11,報酬単価表!$F$4:$H$25,2,FALSE),""))+IF($G$13="",0,IF($T$5="②","",IF(AND($E44="○",$G44="○",$H44="○"),VLOOKUP($G$13,報酬単価表!$A$30:$F$32,3,FALSE),""))),"")</f>
        <v>669</v>
      </c>
      <c r="L44" s="177">
        <f>IFERROR(IF($T$5="②","",IF(AND($E44="○",$G44="○",$H44="○"),VLOOKUP($G$12&amp;$G$11,報酬単価表!$F$4:$H$25,3,FALSE),""))+IF($T$5="②","",IF(AND($E44="○",$G44="○",$H44="○"),VLOOKUP($G$13,報酬単価表!$A$30:$D$32,4,FALSE),"")),"")</f>
        <v>804</v>
      </c>
      <c r="M44" s="176">
        <f t="shared" si="1"/>
        <v>135</v>
      </c>
      <c r="N44" s="245">
        <f>IF($T$5="②","",IF(I44="","",IF(AND(E44="○",G44="○",H44="○",I44&lt;&gt;""),IF(I44="延長支援無し",0,IF(I44="1時間未満",VLOOKUP($G$16,報酬単価表!$D$38:$I$39,4,FALSE),IF(I44="1時間以上2時間未満",VLOOKUP($G$16,報酬単価表!$D$38:$I$39,5,FALSE),VLOOKUP($G$16,報酬単価表!$D$38:$I$39,6,FALSE)))),"")))</f>
        <v>0</v>
      </c>
      <c r="O44" s="132"/>
      <c r="P44" s="133"/>
      <c r="Q44" s="134"/>
      <c r="R44" s="135"/>
      <c r="S44" s="189"/>
      <c r="T44" s="193"/>
      <c r="U44" s="27"/>
    </row>
    <row r="45" spans="1:21" ht="19.5" customHeight="1">
      <c r="A45" s="13"/>
      <c r="B45" s="143">
        <v>18</v>
      </c>
      <c r="C45" s="144">
        <v>43908</v>
      </c>
      <c r="D45" s="183" t="s">
        <v>49</v>
      </c>
      <c r="E45" s="223" t="s">
        <v>163</v>
      </c>
      <c r="F45" s="224"/>
      <c r="G45" s="223"/>
      <c r="H45" s="226"/>
      <c r="I45" s="227"/>
      <c r="J45" s="291"/>
      <c r="K45" s="176" t="str">
        <f>IFERROR(IF($T$5="②","",IF(AND($E45="○",$G45="○",$H45="○"),VLOOKUP($G$12&amp;$G$11,報酬単価表!$F$4:$H$25,2,FALSE),""))+IF($G$13="",0,IF($T$5="②","",IF(AND($E45="○",$G45="○",$H45="○"),VLOOKUP($G$13,報酬単価表!$A$30:$F$32,3,FALSE),""))),"")</f>
        <v/>
      </c>
      <c r="L45" s="177" t="str">
        <f>IFERROR(IF($T$5="②","",IF(AND($E45="○",$G45="○",$H45="○"),VLOOKUP($G$12&amp;$G$11,報酬単価表!$F$4:$H$25,3,FALSE),""))+IF($T$5="②","",IF(AND($E45="○",$G45="○",$H45="○"),VLOOKUP($G$13,報酬単価表!$A$30:$D$32,4,FALSE),"")),"")</f>
        <v/>
      </c>
      <c r="M45" s="176" t="str">
        <f t="shared" si="1"/>
        <v/>
      </c>
      <c r="N45" s="245" t="str">
        <f>IF($T$5="②","",IF(I45="","",IF(AND(E45="○",G45="○",H45="○",I45&lt;&gt;""),IF(I45="延長支援無し",0,IF(I45="1時間未満",VLOOKUP($G$16,報酬単価表!$D$38:$I$39,4,FALSE),IF(I45="1時間以上2時間未満",VLOOKUP($G$16,報酬単価表!$D$38:$I$39,5,FALSE),VLOOKUP($G$16,報酬単価表!$D$38:$I$39,6,FALSE)))),"")))</f>
        <v/>
      </c>
      <c r="O45" s="132"/>
      <c r="P45" s="133"/>
      <c r="Q45" s="134"/>
      <c r="R45" s="135"/>
      <c r="S45" s="189"/>
      <c r="T45" s="193"/>
      <c r="U45" s="27"/>
    </row>
    <row r="46" spans="1:21" ht="19.5" customHeight="1">
      <c r="A46" s="13"/>
      <c r="B46" s="143">
        <v>19</v>
      </c>
      <c r="C46" s="144">
        <v>43909</v>
      </c>
      <c r="D46" s="183" t="s">
        <v>265</v>
      </c>
      <c r="E46" s="223"/>
      <c r="F46" s="224"/>
      <c r="G46" s="225"/>
      <c r="H46" s="226"/>
      <c r="I46" s="227"/>
      <c r="J46" s="291"/>
      <c r="K46" s="176" t="str">
        <f>IFERROR(IF($T$5="②","",IF(AND($E46="○",$G46="○",$H46="○"),VLOOKUP($G$12&amp;$G$11,報酬単価表!$F$4:$H$25,2,FALSE),""))+IF($G$13="",0,IF($T$5="②","",IF(AND($E46="○",$G46="○",$H46="○"),VLOOKUP($G$13,報酬単価表!$A$30:$F$32,3,FALSE),""))),"")</f>
        <v/>
      </c>
      <c r="L46" s="177" t="str">
        <f>IFERROR(IF($T$5="②","",IF(AND($E46="○",$G46="○",$H46="○"),VLOOKUP($G$12&amp;$G$11,報酬単価表!$F$4:$H$25,3,FALSE),""))+IF($T$5="②","",IF(AND($E46="○",$G46="○",$H46="○"),VLOOKUP($G$13,報酬単価表!$A$30:$D$32,4,FALSE),"")),"")</f>
        <v/>
      </c>
      <c r="M46" s="176" t="str">
        <f t="shared" si="1"/>
        <v/>
      </c>
      <c r="N46" s="245" t="str">
        <f>IF($T$5="②","",IF(I46="","",IF(AND(E46="○",G46="○",H46="○",I46&lt;&gt;""),IF(I46="延長支援無し",0,IF(I46="1時間未満",VLOOKUP($G$16,報酬単価表!$D$38:$I$39,4,FALSE),IF(I46="1時間以上2時間未満",VLOOKUP($G$16,報酬単価表!$D$38:$I$39,5,FALSE),VLOOKUP($G$16,報酬単価表!$D$38:$I$39,6,FALSE)))),"")))</f>
        <v/>
      </c>
      <c r="O46" s="132"/>
      <c r="P46" s="133"/>
      <c r="Q46" s="134"/>
      <c r="R46" s="135"/>
      <c r="S46" s="189"/>
      <c r="T46" s="193"/>
      <c r="U46" s="27"/>
    </row>
    <row r="47" spans="1:21" ht="19.5" customHeight="1">
      <c r="A47" s="13"/>
      <c r="B47" s="143">
        <v>20</v>
      </c>
      <c r="C47" s="144">
        <v>43910</v>
      </c>
      <c r="D47" s="186" t="s">
        <v>264</v>
      </c>
      <c r="E47" s="223" t="s">
        <v>163</v>
      </c>
      <c r="F47" s="224"/>
      <c r="G47" s="223"/>
      <c r="H47" s="226"/>
      <c r="I47" s="227"/>
      <c r="J47" s="291"/>
      <c r="K47" s="176" t="str">
        <f>IFERROR(IF($T$5="②","",IF(AND($E47="○",$G47="○",$H47="○"),VLOOKUP($G$12&amp;$G$11,報酬単価表!$F$4:$H$25,2,FALSE),""))+IF($G$13="",0,IF($T$5="②","",IF(AND($E47="○",$G47="○",$H47="○"),VLOOKUP($G$13,報酬単価表!$A$30:$F$32,3,FALSE),""))),"")</f>
        <v/>
      </c>
      <c r="L47" s="177" t="str">
        <f>IFERROR(IF($T$5="②","",IF(AND($E47="○",$G47="○",$H47="○"),VLOOKUP($G$12&amp;$G$11,報酬単価表!$F$4:$H$25,3,FALSE),""))+IF($T$5="②","",IF(AND($E47="○",$G47="○",$H47="○"),VLOOKUP($G$13,報酬単価表!$A$30:$D$32,4,FALSE),"")),"")</f>
        <v/>
      </c>
      <c r="M47" s="176" t="str">
        <f t="shared" si="1"/>
        <v/>
      </c>
      <c r="N47" s="245" t="str">
        <f>IF($T$5="②","",IF(I47="","",IF(AND(E47="○",G47="○",H47="○",I47&lt;&gt;""),IF(I47="延長支援無し",0,IF(I47="1時間未満",VLOOKUP($G$16,報酬単価表!$D$38:$I$39,4,FALSE),IF(I47="1時間以上2時間未満",VLOOKUP($G$16,報酬単価表!$D$38:$I$39,5,FALSE),VLOOKUP($G$16,報酬単価表!$D$38:$I$39,6,FALSE)))),"")))</f>
        <v/>
      </c>
      <c r="O47" s="132"/>
      <c r="P47" s="133"/>
      <c r="Q47" s="134"/>
      <c r="R47" s="135"/>
      <c r="S47" s="189"/>
      <c r="T47" s="193"/>
      <c r="U47" s="27"/>
    </row>
    <row r="48" spans="1:21" ht="19.5" customHeight="1">
      <c r="A48" s="13"/>
      <c r="B48" s="143">
        <v>21</v>
      </c>
      <c r="C48" s="144">
        <v>43911</v>
      </c>
      <c r="D48" s="184" t="s">
        <v>52</v>
      </c>
      <c r="E48" s="223"/>
      <c r="F48" s="224"/>
      <c r="G48" s="225"/>
      <c r="H48" s="226"/>
      <c r="I48" s="227"/>
      <c r="J48" s="291"/>
      <c r="K48" s="176" t="str">
        <f>IFERROR(IF($T$5="②","",IF(AND($E48="○",$G48="○",$H48="○"),VLOOKUP($G$12&amp;$G$11,報酬単価表!$F$4:$H$25,2,FALSE),""))+IF($G$13="",0,IF($T$5="②","",IF(AND($E48="○",$G48="○",$H48="○"),VLOOKUP($G$13,報酬単価表!$A$30:$F$32,3,FALSE),""))),"")</f>
        <v/>
      </c>
      <c r="L48" s="177" t="str">
        <f>IFERROR(IF($T$5="②","",IF(AND($E48="○",$G48="○",$H48="○"),VLOOKUP($G$12&amp;$G$11,報酬単価表!$F$4:$H$25,3,FALSE),""))+IF($T$5="②","",IF(AND($E48="○",$G48="○",$H48="○"),VLOOKUP($G$13,報酬単価表!$A$30:$D$32,4,FALSE),"")),"")</f>
        <v/>
      </c>
      <c r="M48" s="176" t="str">
        <f t="shared" si="1"/>
        <v/>
      </c>
      <c r="N48" s="245" t="str">
        <f>IF($T$5="②","",IF(I48="","",IF(AND(E48="○",G48="○",H48="○",I48&lt;&gt;""),IF(I48="延長支援無し",0,IF(I48="1時間未満",VLOOKUP($G$16,報酬単価表!$D$38:$I$39,4,FALSE),IF(I48="1時間以上2時間未満",VLOOKUP($G$16,報酬単価表!$D$38:$I$39,5,FALSE),VLOOKUP($G$16,報酬単価表!$D$38:$I$39,6,FALSE)))),"")))</f>
        <v/>
      </c>
      <c r="O48" s="132"/>
      <c r="P48" s="133"/>
      <c r="Q48" s="134"/>
      <c r="R48" s="135"/>
      <c r="S48" s="189"/>
      <c r="T48" s="193"/>
      <c r="U48" s="27"/>
    </row>
    <row r="49" spans="1:21" ht="19.5" customHeight="1">
      <c r="A49" s="13"/>
      <c r="B49" s="143">
        <v>22</v>
      </c>
      <c r="C49" s="144">
        <v>43912</v>
      </c>
      <c r="D49" s="182" t="s">
        <v>46</v>
      </c>
      <c r="E49" s="223"/>
      <c r="F49" s="224"/>
      <c r="G49" s="225"/>
      <c r="H49" s="226"/>
      <c r="I49" s="227"/>
      <c r="J49" s="291"/>
      <c r="K49" s="176" t="str">
        <f>IFERROR(IF($T$5="②","",IF(AND($E49="○",$G49="○",$H49="○"),VLOOKUP($G$12&amp;$G$11,報酬単価表!$F$4:$H$25,2,FALSE),""))+IF($G$13="",0,IF($T$5="②","",IF(AND($E49="○",$G49="○",$H49="○"),VLOOKUP($G$13,報酬単価表!$A$30:$F$32,3,FALSE),""))),"")</f>
        <v/>
      </c>
      <c r="L49" s="177" t="str">
        <f>IFERROR(IF($T$5="②","",IF(AND($E49="○",$G49="○",$H49="○"),VLOOKUP($G$12&amp;$G$11,報酬単価表!$F$4:$H$25,3,FALSE),""))+IF($T$5="②","",IF(AND($E49="○",$G49="○",$H49="○"),VLOOKUP($G$13,報酬単価表!$A$30:$D$32,4,FALSE),"")),"")</f>
        <v/>
      </c>
      <c r="M49" s="176" t="str">
        <f t="shared" si="1"/>
        <v/>
      </c>
      <c r="N49" s="245" t="str">
        <f>IF($T$5="②","",IF(I49="","",IF(AND(E49="○",G49="○",H49="○",I49&lt;&gt;""),IF(I49="延長支援無し",0,IF(I49="1時間未満",VLOOKUP($G$16,報酬単価表!$D$38:$I$39,4,FALSE),IF(I49="1時間以上2時間未満",VLOOKUP($G$16,報酬単価表!$D$38:$I$39,5,FALSE),VLOOKUP($G$16,報酬単価表!$D$38:$I$39,6,FALSE)))),"")))</f>
        <v/>
      </c>
      <c r="O49" s="132"/>
      <c r="P49" s="133"/>
      <c r="Q49" s="134"/>
      <c r="R49" s="135"/>
      <c r="S49" s="189"/>
      <c r="T49" s="193"/>
      <c r="U49" s="27"/>
    </row>
    <row r="50" spans="1:21" ht="19.5" customHeight="1">
      <c r="A50" s="13"/>
      <c r="B50" s="143">
        <v>23</v>
      </c>
      <c r="C50" s="144">
        <v>43913</v>
      </c>
      <c r="D50" s="183" t="s">
        <v>53</v>
      </c>
      <c r="E50" s="223" t="s">
        <v>163</v>
      </c>
      <c r="F50" s="224"/>
      <c r="G50" s="223"/>
      <c r="H50" s="226"/>
      <c r="I50" s="227"/>
      <c r="J50" s="291"/>
      <c r="K50" s="176" t="str">
        <f>IFERROR(IF($T$5="②","",IF(AND($E50="○",$G50="○",$H50="○"),VLOOKUP($G$12&amp;$G$11,報酬単価表!$F$4:$H$25,2,FALSE),""))+IF($G$13="",0,IF($T$5="②","",IF(AND($E50="○",$G50="○",$H50="○"),VLOOKUP($G$13,報酬単価表!$A$30:$F$32,3,FALSE),""))),"")</f>
        <v/>
      </c>
      <c r="L50" s="177" t="str">
        <f>IFERROR(IF($T$5="②","",IF(AND($E50="○",$G50="○",$H50="○"),VLOOKUP($G$12&amp;$G$11,報酬単価表!$F$4:$H$25,3,FALSE),""))+IF($T$5="②","",IF(AND($E50="○",$G50="○",$H50="○"),VLOOKUP($G$13,報酬単価表!$A$30:$D$32,4,FALSE),"")),"")</f>
        <v/>
      </c>
      <c r="M50" s="176" t="str">
        <f t="shared" si="1"/>
        <v/>
      </c>
      <c r="N50" s="245" t="str">
        <f>IF($T$5="②","",IF(I50="","",IF(AND(E50="○",G50="○",H50="○",I50&lt;&gt;""),IF(I50="延長支援無し",0,IF(I50="1時間未満",VLOOKUP($G$16,報酬単価表!$D$38:$I$39,4,FALSE),IF(I50="1時間以上2時間未満",VLOOKUP($G$16,報酬単価表!$D$38:$I$39,5,FALSE),VLOOKUP($G$16,報酬単価表!$D$38:$I$39,6,FALSE)))),"")))</f>
        <v/>
      </c>
      <c r="O50" s="132"/>
      <c r="P50" s="133"/>
      <c r="Q50" s="134"/>
      <c r="R50" s="135"/>
      <c r="S50" s="189"/>
      <c r="T50" s="193"/>
      <c r="U50" s="27"/>
    </row>
    <row r="51" spans="1:21" ht="19.5" customHeight="1">
      <c r="A51" s="13"/>
      <c r="B51" s="143">
        <v>24</v>
      </c>
      <c r="C51" s="144">
        <v>43914</v>
      </c>
      <c r="D51" s="183" t="s">
        <v>48</v>
      </c>
      <c r="E51" s="223"/>
      <c r="F51" s="224"/>
      <c r="G51" s="223"/>
      <c r="H51" s="226"/>
      <c r="I51" s="227"/>
      <c r="J51" s="291"/>
      <c r="K51" s="176" t="str">
        <f>IFERROR(IF($T$5="②","",IF(AND($E51="○",$G51="○",$H51="○"),VLOOKUP($G$12&amp;$G$11,報酬単価表!$F$4:$H$25,2,FALSE),""))+IF($G$13="",0,IF($T$5="②","",IF(AND($E51="○",$G51="○",$H51="○"),VLOOKUP($G$13,報酬単価表!$A$30:$F$32,3,FALSE),""))),"")</f>
        <v/>
      </c>
      <c r="L51" s="177" t="str">
        <f>IFERROR(IF($T$5="②","",IF(AND($E51="○",$G51="○",$H51="○"),VLOOKUP($G$12&amp;$G$11,報酬単価表!$F$4:$H$25,3,FALSE),""))+IF($T$5="②","",IF(AND($E51="○",$G51="○",$H51="○"),VLOOKUP($G$13,報酬単価表!$A$30:$D$32,4,FALSE),"")),"")</f>
        <v/>
      </c>
      <c r="M51" s="176" t="str">
        <f t="shared" si="1"/>
        <v/>
      </c>
      <c r="N51" s="245" t="str">
        <f>IF($T$5="②","",IF(I51="","",IF(AND(E51="○",G51="○",H51="○",I51&lt;&gt;""),IF(I51="延長支援無し",0,IF(I51="1時間未満",VLOOKUP($G$16,報酬単価表!$D$38:$I$39,4,FALSE),IF(I51="1時間以上2時間未満",VLOOKUP($G$16,報酬単価表!$D$38:$I$39,5,FALSE),VLOOKUP($G$16,報酬単価表!$D$38:$I$39,6,FALSE)))),"")))</f>
        <v/>
      </c>
      <c r="O51" s="132"/>
      <c r="P51" s="133"/>
      <c r="Q51" s="134"/>
      <c r="R51" s="135"/>
      <c r="S51" s="189"/>
      <c r="T51" s="193"/>
      <c r="U51" s="27"/>
    </row>
    <row r="52" spans="1:21" ht="19.5" customHeight="1">
      <c r="A52" s="13"/>
      <c r="B52" s="143">
        <v>25</v>
      </c>
      <c r="C52" s="144">
        <v>43915</v>
      </c>
      <c r="D52" s="183" t="s">
        <v>49</v>
      </c>
      <c r="E52" s="223"/>
      <c r="F52" s="224"/>
      <c r="G52" s="223"/>
      <c r="H52" s="226"/>
      <c r="I52" s="227"/>
      <c r="J52" s="291"/>
      <c r="K52" s="176" t="str">
        <f>IFERROR(IF($T$5="②","",IF(AND($E52="○",$G52="○",$H52="○"),VLOOKUP($G$12&amp;$G$11,報酬単価表!$F$4:$H$25,2,FALSE),""))+IF($G$13="",0,IF($T$5="②","",IF(AND($E52="○",$G52="○",$H52="○"),VLOOKUP($G$13,報酬単価表!$A$30:$F$32,3,FALSE),""))),"")</f>
        <v/>
      </c>
      <c r="L52" s="177" t="str">
        <f>IFERROR(IF($T$5="②","",IF(AND($E52="○",$G52="○",$H52="○"),VLOOKUP($G$12&amp;$G$11,報酬単価表!$F$4:$H$25,3,FALSE),""))+IF($T$5="②","",IF(AND($E52="○",$G52="○",$H52="○"),VLOOKUP($G$13,報酬単価表!$A$30:$D$32,4,FALSE),"")),"")</f>
        <v/>
      </c>
      <c r="M52" s="176" t="str">
        <f t="shared" si="1"/>
        <v/>
      </c>
      <c r="N52" s="245" t="str">
        <f>IF($T$5="②","",IF(I52="","",IF(AND(E52="○",G52="○",H52="○",I52&lt;&gt;""),IF(I52="延長支援無し",0,IF(I52="1時間未満",VLOOKUP($G$16,報酬単価表!$D$38:$I$39,4,FALSE),IF(I52="1時間以上2時間未満",VLOOKUP($G$16,報酬単価表!$D$38:$I$39,5,FALSE),VLOOKUP($G$16,報酬単価表!$D$38:$I$39,6,FALSE)))),"")))</f>
        <v/>
      </c>
      <c r="O52" s="132"/>
      <c r="P52" s="133"/>
      <c r="Q52" s="134"/>
      <c r="R52" s="135"/>
      <c r="S52" s="189"/>
      <c r="T52" s="193"/>
      <c r="U52" s="27"/>
    </row>
    <row r="53" spans="1:21" ht="19.5" customHeight="1">
      <c r="A53" s="13"/>
      <c r="B53" s="143">
        <v>26</v>
      </c>
      <c r="C53" s="144">
        <v>43916</v>
      </c>
      <c r="D53" s="183" t="s">
        <v>50</v>
      </c>
      <c r="E53" s="223"/>
      <c r="F53" s="224"/>
      <c r="G53" s="223"/>
      <c r="H53" s="226"/>
      <c r="I53" s="227"/>
      <c r="J53" s="291"/>
      <c r="K53" s="176" t="str">
        <f>IFERROR(IF($T$5="②","",IF(AND($E53="○",$G53="○",$H53="○"),VLOOKUP($G$12&amp;$G$11,報酬単価表!$F$4:$H$25,2,FALSE),""))+IF($G$13="",0,IF($T$5="②","",IF(AND($E53="○",$G53="○",$H53="○"),VLOOKUP($G$13,報酬単価表!$A$30:$F$32,3,FALSE),""))),"")</f>
        <v/>
      </c>
      <c r="L53" s="177" t="str">
        <f>IFERROR(IF($T$5="②","",IF(AND($E53="○",$G53="○",$H53="○"),VLOOKUP($G$12&amp;$G$11,報酬単価表!$F$4:$H$25,3,FALSE),""))+IF($T$5="②","",IF(AND($E53="○",$G53="○",$H53="○"),VLOOKUP($G$13,報酬単価表!$A$30:$D$32,4,FALSE),"")),"")</f>
        <v/>
      </c>
      <c r="M53" s="176" t="str">
        <f t="shared" si="1"/>
        <v/>
      </c>
      <c r="N53" s="245" t="str">
        <f>IF($T$5="②","",IF(I53="","",IF(AND(E53="○",G53="○",H53="○",I53&lt;&gt;""),IF(I53="延長支援無し",0,IF(I53="1時間未満",VLOOKUP($G$16,報酬単価表!$D$38:$I$39,4,FALSE),IF(I53="1時間以上2時間未満",VLOOKUP($G$16,報酬単価表!$D$38:$I$39,5,FALSE),VLOOKUP($G$16,報酬単価表!$D$38:$I$39,6,FALSE)))),"")))</f>
        <v/>
      </c>
      <c r="O53" s="132"/>
      <c r="P53" s="133"/>
      <c r="Q53" s="134"/>
      <c r="R53" s="135"/>
      <c r="S53" s="189"/>
      <c r="T53" s="193"/>
      <c r="U53" s="27"/>
    </row>
    <row r="54" spans="1:21" ht="19.5" customHeight="1">
      <c r="A54" s="13"/>
      <c r="B54" s="143">
        <v>27</v>
      </c>
      <c r="C54" s="144">
        <v>43917</v>
      </c>
      <c r="D54" s="183" t="s">
        <v>51</v>
      </c>
      <c r="E54" s="223"/>
      <c r="F54" s="224"/>
      <c r="G54" s="225"/>
      <c r="H54" s="226"/>
      <c r="I54" s="227"/>
      <c r="J54" s="291"/>
      <c r="K54" s="176" t="str">
        <f>IFERROR(IF($T$5="②","",IF(AND($E54="○",$G54="○",$H54="○"),VLOOKUP($G$12&amp;$G$11,報酬単価表!$F$4:$H$25,2,FALSE),""))+IF($G$13="",0,IF($T$5="②","",IF(AND($E54="○",$G54="○",$H54="○"),VLOOKUP($G$13,報酬単価表!$A$30:$F$32,3,FALSE),""))),"")</f>
        <v/>
      </c>
      <c r="L54" s="177" t="str">
        <f>IFERROR(IF($T$5="②","",IF(AND($E54="○",$G54="○",$H54="○"),VLOOKUP($G$12&amp;$G$11,報酬単価表!$F$4:$H$25,3,FALSE),""))+IF($T$5="②","",IF(AND($E54="○",$G54="○",$H54="○"),VLOOKUP($G$13,報酬単価表!$A$30:$D$32,4,FALSE),"")),"")</f>
        <v/>
      </c>
      <c r="M54" s="176" t="str">
        <f t="shared" si="1"/>
        <v/>
      </c>
      <c r="N54" s="245" t="str">
        <f>IF($T$5="②","",IF(I54="","",IF(AND(E54="○",G54="○",H54="○",I54&lt;&gt;""),IF(I54="延長支援無し",0,IF(I54="1時間未満",VLOOKUP($G$16,報酬単価表!$D$38:$I$39,4,FALSE),IF(I54="1時間以上2時間未満",VLOOKUP($G$16,報酬単価表!$D$38:$I$39,5,FALSE),VLOOKUP($G$16,報酬単価表!$D$38:$I$39,6,FALSE)))),"")))</f>
        <v/>
      </c>
      <c r="O54" s="132"/>
      <c r="P54" s="133"/>
      <c r="Q54" s="134"/>
      <c r="R54" s="135"/>
      <c r="S54" s="189"/>
      <c r="T54" s="193"/>
      <c r="U54" s="27"/>
    </row>
    <row r="55" spans="1:21" ht="19.5" customHeight="1">
      <c r="A55" s="13"/>
      <c r="B55" s="143">
        <v>28</v>
      </c>
      <c r="C55" s="144">
        <v>43918</v>
      </c>
      <c r="D55" s="184" t="s">
        <v>52</v>
      </c>
      <c r="E55" s="223"/>
      <c r="F55" s="224"/>
      <c r="G55" s="225"/>
      <c r="H55" s="226"/>
      <c r="I55" s="227"/>
      <c r="J55" s="291"/>
      <c r="K55" s="176" t="str">
        <f>IFERROR(IF($T$5="②","",IF(AND($E55="○",$G55="○",$H55="○"),VLOOKUP($G$12&amp;$G$11,報酬単価表!$F$4:$H$25,2,FALSE),""))+IF($G$13="",0,IF($T$5="②","",IF(AND($E55="○",$G55="○",$H55="○"),VLOOKUP($G$13,報酬単価表!$A$30:$F$32,3,FALSE),""))),"")</f>
        <v/>
      </c>
      <c r="L55" s="177" t="str">
        <f>IFERROR(IF($T$5="②","",IF(AND($E55="○",$G55="○",$H55="○"),VLOOKUP($G$12&amp;$G$11,報酬単価表!$F$4:$H$25,3,FALSE),""))+IF($T$5="②","",IF(AND($E55="○",$G55="○",$H55="○"),VLOOKUP($G$13,報酬単価表!$A$30:$D$32,4,FALSE),"")),"")</f>
        <v/>
      </c>
      <c r="M55" s="176" t="str">
        <f t="shared" si="1"/>
        <v/>
      </c>
      <c r="N55" s="245" t="str">
        <f>IF($T$5="②","",IF(I55="","",IF(AND(E55="○",G55="○",H55="○",I55&lt;&gt;""),IF(I55="延長支援無し",0,IF(I55="1時間未満",VLOOKUP($G$16,報酬単価表!$D$38:$I$39,4,FALSE),IF(I55="1時間以上2時間未満",VLOOKUP($G$16,報酬単価表!$D$38:$I$39,5,FALSE),VLOOKUP($G$16,報酬単価表!$D$38:$I$39,6,FALSE)))),"")))</f>
        <v/>
      </c>
      <c r="O55" s="132"/>
      <c r="P55" s="133"/>
      <c r="Q55" s="134"/>
      <c r="R55" s="135"/>
      <c r="S55" s="189"/>
      <c r="T55" s="193"/>
      <c r="U55" s="27"/>
    </row>
    <row r="56" spans="1:21" ht="19.5" customHeight="1">
      <c r="A56" s="13"/>
      <c r="B56" s="143">
        <v>29</v>
      </c>
      <c r="C56" s="144">
        <v>43919</v>
      </c>
      <c r="D56" s="182" t="s">
        <v>46</v>
      </c>
      <c r="E56" s="223"/>
      <c r="F56" s="224"/>
      <c r="G56" s="225"/>
      <c r="H56" s="226"/>
      <c r="I56" s="227"/>
      <c r="J56" s="291"/>
      <c r="K56" s="176" t="str">
        <f>IFERROR(IF($T$5="②","",IF(AND($E56="○",$G56="○",$H56="○"),VLOOKUP($G$12&amp;$G$11,報酬単価表!$F$4:$H$25,2,FALSE),""))+IF($G$13="",0,IF($T$5="②","",IF(AND($E56="○",$G56="○",$H56="○"),VLOOKUP($G$13,報酬単価表!$A$30:$F$32,3,FALSE),""))),"")</f>
        <v/>
      </c>
      <c r="L56" s="177" t="str">
        <f>IFERROR(IF($T$5="②","",IF(AND($E56="○",$G56="○",$H56="○"),VLOOKUP($G$12&amp;$G$11,報酬単価表!$F$4:$H$25,3,FALSE),""))+IF($T$5="②","",IF(AND($E56="○",$G56="○",$H56="○"),VLOOKUP($G$13,報酬単価表!$A$30:$D$32,4,FALSE),"")),"")</f>
        <v/>
      </c>
      <c r="M56" s="176" t="str">
        <f t="shared" si="1"/>
        <v/>
      </c>
      <c r="N56" s="245" t="str">
        <f>IF($T$5="②","",IF(I56="","",IF(AND(E56="○",G56="○",H56="○",I56&lt;&gt;""),IF(I56="延長支援無し",0,IF(I56="1時間未満",VLOOKUP($G$16,報酬単価表!$D$38:$I$39,4,FALSE),IF(I56="1時間以上2時間未満",VLOOKUP($G$16,報酬単価表!$D$38:$I$39,5,FALSE),VLOOKUP($G$16,報酬単価表!$D$38:$I$39,6,FALSE)))),"")))</f>
        <v/>
      </c>
      <c r="O56" s="132"/>
      <c r="P56" s="133"/>
      <c r="Q56" s="134"/>
      <c r="R56" s="135"/>
      <c r="S56" s="189"/>
      <c r="T56" s="193"/>
      <c r="U56" s="27"/>
    </row>
    <row r="57" spans="1:21" ht="19.5" customHeight="1">
      <c r="A57" s="13"/>
      <c r="B57" s="143">
        <v>30</v>
      </c>
      <c r="C57" s="144">
        <v>43920</v>
      </c>
      <c r="D57" s="183" t="s">
        <v>53</v>
      </c>
      <c r="E57" s="223"/>
      <c r="F57" s="224"/>
      <c r="G57" s="225"/>
      <c r="H57" s="226"/>
      <c r="I57" s="227"/>
      <c r="J57" s="291"/>
      <c r="K57" s="176" t="str">
        <f>IFERROR(IF($T$5="②","",IF(AND($E57="○",$G57="○",$H57="○"),VLOOKUP($G$12&amp;$G$11,報酬単価表!$F$4:$H$25,2,FALSE),""))+IF($G$13="",0,IF($T$5="②","",IF(AND($E57="○",$G57="○",$H57="○"),VLOOKUP($G$13,報酬単価表!$A$30:$F$32,3,FALSE),""))),"")</f>
        <v/>
      </c>
      <c r="L57" s="177" t="str">
        <f>IFERROR(IF($T$5="②","",IF(AND($E57="○",$G57="○",$H57="○"),VLOOKUP($G$12&amp;$G$11,報酬単価表!$F$4:$H$25,3,FALSE),""))+IF($T$5="②","",IF(AND($E57="○",$G57="○",$H57="○"),VLOOKUP($G$13,報酬単価表!$A$30:$D$32,4,FALSE),"")),"")</f>
        <v/>
      </c>
      <c r="M57" s="176" t="str">
        <f t="shared" si="1"/>
        <v/>
      </c>
      <c r="N57" s="245" t="str">
        <f>IF($T$5="②","",IF(I57="","",IF(AND(E57="○",G57="○",H57="○",I57&lt;&gt;""),IF(I57="延長支援無し",0,IF(I57="1時間未満",VLOOKUP($G$16,報酬単価表!$D$38:$I$39,4,FALSE),IF(I57="1時間以上2時間未満",VLOOKUP($G$16,報酬単価表!$D$38:$I$39,5,FALSE),VLOOKUP($G$16,報酬単価表!$D$38:$I$39,6,FALSE)))),"")))</f>
        <v/>
      </c>
      <c r="O57" s="132"/>
      <c r="P57" s="133"/>
      <c r="Q57" s="134"/>
      <c r="R57" s="135"/>
      <c r="S57" s="189"/>
      <c r="T57" s="193"/>
      <c r="U57" s="27"/>
    </row>
    <row r="58" spans="1:21" ht="19.5" customHeight="1" thickBot="1">
      <c r="A58" s="13"/>
      <c r="B58" s="145">
        <v>31</v>
      </c>
      <c r="C58" s="146">
        <v>43921</v>
      </c>
      <c r="D58" s="185" t="s">
        <v>48</v>
      </c>
      <c r="E58" s="223"/>
      <c r="F58" s="224"/>
      <c r="G58" s="228"/>
      <c r="H58" s="226"/>
      <c r="I58" s="227"/>
      <c r="J58" s="291"/>
      <c r="K58" s="178" t="str">
        <f>IFERROR(IF($T$5="②","",IF(AND($E58="○",$G58="○",$H58="○"),VLOOKUP($G$12&amp;$G$11,報酬単価表!$F$4:$H$25,2,FALSE),""))+IF($G$13="",0,IF($T$5="②","",IF(AND($E58="○",$G58="○",$H58="○"),VLOOKUP($G$13,報酬単価表!$A$30:$F$32,3,FALSE),""))),"")</f>
        <v/>
      </c>
      <c r="L58" s="179" t="str">
        <f>IFERROR(IF($T$5="②","",IF(AND($E58="○",$G58="○",$H58="○"),VLOOKUP($G$12&amp;$G$11,報酬単価表!$F$4:$H$25,3,FALSE),""))+IF($T$5="②","",IF(AND($E58="○",$G58="○",$H58="○"),VLOOKUP($G$13,報酬単価表!$A$30:$D$32,4,FALSE),"")),"")</f>
        <v/>
      </c>
      <c r="M58" s="178" t="str">
        <f t="shared" si="1"/>
        <v/>
      </c>
      <c r="N58" s="246" t="str">
        <f>IF($T$5="②","",IF(I58="","",IF(AND(E58="○",G58="○",H58="○",I58&lt;&gt;""),IF(I58="延長支援無し",0,IF(I58="1時間未満",VLOOKUP($G$16,報酬単価表!$D$38:$I$39,4,FALSE),IF(I58="1時間以上2時間未満",VLOOKUP($G$16,報酬単価表!$D$38:$I$39,5,FALSE),VLOOKUP($G$16,報酬単価表!$D$38:$I$39,6,FALSE)))),"")))</f>
        <v/>
      </c>
      <c r="O58" s="136"/>
      <c r="P58" s="137"/>
      <c r="Q58" s="138"/>
      <c r="R58" s="139"/>
      <c r="S58" s="140"/>
      <c r="T58" s="194"/>
      <c r="U58" s="27"/>
    </row>
    <row r="59" spans="1:21" ht="19.5" customHeight="1" thickBot="1">
      <c r="A59" s="13"/>
      <c r="B59" s="707" t="s">
        <v>54</v>
      </c>
      <c r="C59" s="708"/>
      <c r="D59" s="709"/>
      <c r="E59" s="710">
        <f>COUNTA(E28:E58)</f>
        <v>15</v>
      </c>
      <c r="F59" s="711"/>
      <c r="G59" s="148">
        <f>COUNTA(G28:G58)</f>
        <v>6</v>
      </c>
      <c r="H59" s="148">
        <f>COUNTA(H28:H58)</f>
        <v>3</v>
      </c>
      <c r="I59" s="147"/>
      <c r="J59" s="150">
        <f>SUMIFS(J28:J58,E28:E58,"○",G28:G58,"○",H28:H58,"")</f>
        <v>30000</v>
      </c>
      <c r="K59" s="151">
        <f>SUM(K28:K58)</f>
        <v>2007</v>
      </c>
      <c r="L59" s="152">
        <f>SUM(L28:L58)</f>
        <v>2412</v>
      </c>
      <c r="M59" s="151">
        <f>SUM(M28:M58)</f>
        <v>405</v>
      </c>
      <c r="N59" s="153">
        <f>SUM(N28:N58)</f>
        <v>61</v>
      </c>
      <c r="O59" s="154"/>
      <c r="P59" s="155"/>
      <c r="Q59" s="156"/>
      <c r="R59" s="157"/>
      <c r="S59" s="190"/>
      <c r="T59" s="195"/>
      <c r="U59" s="16"/>
    </row>
    <row r="60" spans="1:21" ht="19.5" customHeight="1">
      <c r="A60" s="13"/>
      <c r="B60" s="694" t="s">
        <v>55</v>
      </c>
      <c r="C60" s="695"/>
      <c r="D60" s="695"/>
      <c r="E60" s="695"/>
      <c r="F60" s="695"/>
      <c r="G60" s="695"/>
      <c r="H60" s="695"/>
      <c r="I60" s="696"/>
      <c r="J60" s="218"/>
      <c r="K60" s="158">
        <f>IF($G$14="","",IF($G$14="Ⅳ",ROUND(K59*0.033*90/100,0),IF($G$14="Ⅴ",ROUND(K59*0.033*80/100,0),ROUND(K59*$H$14,0))))</f>
        <v>163</v>
      </c>
      <c r="L60" s="159">
        <f>IF($G$14="","",IF($G$14="Ⅳ",ROUND(L59*0.033*90/100,0),IF($G$14="Ⅴ",ROUND(L59*0.033*80/100,0),ROUND(L59*$H$14,0))))</f>
        <v>195</v>
      </c>
      <c r="M60" s="158">
        <f>IF(G14="","",L60-K60)</f>
        <v>32</v>
      </c>
      <c r="N60" s="160"/>
      <c r="O60" s="161"/>
      <c r="P60" s="162"/>
      <c r="Q60" s="163"/>
      <c r="R60" s="164"/>
      <c r="S60" s="161"/>
      <c r="T60" s="196" t="str">
        <f t="shared" ref="T60" si="2">IF(S60="","",ROUNDDOWN(S60*0.1,0))</f>
        <v/>
      </c>
      <c r="U60" s="16"/>
    </row>
    <row r="61" spans="1:21" ht="19.5" customHeight="1" thickBot="1">
      <c r="A61" s="13"/>
      <c r="B61" s="697" t="s">
        <v>56</v>
      </c>
      <c r="C61" s="698"/>
      <c r="D61" s="698"/>
      <c r="E61" s="698"/>
      <c r="F61" s="698"/>
      <c r="G61" s="698"/>
      <c r="H61" s="698"/>
      <c r="I61" s="699"/>
      <c r="J61" s="165"/>
      <c r="K61" s="219">
        <f>IF($G$15="","",IF($G$15="Ⅳ",ROUND(K59*0.033*90/100,0),IF($G$15="Ⅴ",ROUND(K59*0.033*80/100,0),ROUND(K59*$H$15,0))))</f>
        <v>0</v>
      </c>
      <c r="L61" s="220">
        <f>IF($G$15="","",IF($G$15="Ⅳ",ROUND(L59*0.033*90/100,0),IF($G$15="Ⅴ",ROUND(L59*0.033*80/100,0),ROUND(L59*$H$15,0))))</f>
        <v>0</v>
      </c>
      <c r="M61" s="166">
        <f>IF(G15="","",L61-K61)</f>
        <v>0</v>
      </c>
      <c r="N61" s="167"/>
      <c r="O61" s="168"/>
      <c r="P61" s="169"/>
      <c r="Q61" s="170"/>
      <c r="R61" s="171"/>
      <c r="S61" s="168"/>
      <c r="T61" s="197" t="str">
        <f>IF(S61="","",ROUNDDOWN(S61*0.1,0))</f>
        <v/>
      </c>
      <c r="U61" s="16"/>
    </row>
    <row r="62" spans="1:21" ht="19.5" customHeight="1" thickBot="1">
      <c r="A62" s="13"/>
      <c r="B62" s="577" t="s">
        <v>239</v>
      </c>
      <c r="C62" s="700"/>
      <c r="D62" s="700"/>
      <c r="E62" s="700"/>
      <c r="F62" s="700"/>
      <c r="G62" s="700"/>
      <c r="H62" s="700"/>
      <c r="I62" s="700"/>
      <c r="J62" s="150">
        <f>IFERROR(SUM(J59:J61),0)</f>
        <v>30000</v>
      </c>
      <c r="K62" s="151">
        <f>IFERROR(SUM(K59:K61),0)</f>
        <v>2170</v>
      </c>
      <c r="L62" s="152">
        <f>IFERROR(SUM(L59:L61),0)</f>
        <v>2607</v>
      </c>
      <c r="M62" s="151">
        <f>IFERROR(SUM(M59:M61),0)</f>
        <v>437</v>
      </c>
      <c r="N62" s="153">
        <f>SUM(N59:N61)</f>
        <v>61</v>
      </c>
      <c r="O62" s="172">
        <f>ROUNDDOWN(K62*$G$19,0)</f>
        <v>22481</v>
      </c>
      <c r="P62" s="173">
        <f>ROUNDDOWN(L62*$G$19,0)</f>
        <v>27008</v>
      </c>
      <c r="Q62" s="174">
        <f>IFERROR(P62-O62,0)</f>
        <v>4527</v>
      </c>
      <c r="R62" s="175">
        <f>ROUNDDOWN(N62*$G$19,0)</f>
        <v>631</v>
      </c>
      <c r="S62" s="172">
        <f>Q62+R62+J62</f>
        <v>35158</v>
      </c>
      <c r="T62" s="198">
        <f>ROUNDDOWN(S62*0.1,0)</f>
        <v>3515</v>
      </c>
      <c r="U62" s="16"/>
    </row>
    <row r="63" spans="1:21" ht="11.25" customHeight="1">
      <c r="A63" s="13"/>
      <c r="B63" s="17"/>
      <c r="C63" s="14"/>
      <c r="D63" s="15"/>
      <c r="E63" s="29"/>
      <c r="F63" s="29"/>
      <c r="G63" s="14"/>
      <c r="H63" s="14"/>
      <c r="I63" s="14"/>
      <c r="J63" s="14"/>
      <c r="K63" s="14"/>
      <c r="L63" s="14"/>
      <c r="M63" s="14"/>
      <c r="N63" s="14"/>
      <c r="O63" s="14"/>
      <c r="P63" s="14"/>
      <c r="Q63" s="14"/>
      <c r="R63" s="14"/>
      <c r="S63" s="14"/>
      <c r="T63" s="14"/>
      <c r="U63" s="16"/>
    </row>
    <row r="64" spans="1:21" ht="22.5" customHeight="1">
      <c r="A64" s="13"/>
      <c r="B64" s="230"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231"/>
      <c r="D64" s="231"/>
      <c r="E64" s="231"/>
      <c r="F64" s="231"/>
      <c r="G64" s="231"/>
      <c r="H64" s="231"/>
      <c r="I64" s="231"/>
      <c r="J64" s="231"/>
      <c r="K64" s="231"/>
      <c r="L64" s="231"/>
      <c r="M64" s="232"/>
      <c r="N64" s="232"/>
      <c r="O64" s="232"/>
      <c r="P64" s="232"/>
      <c r="Q64" s="232"/>
      <c r="R64" s="232"/>
      <c r="S64" s="232"/>
      <c r="T64" s="232"/>
      <c r="U64" s="16"/>
    </row>
    <row r="65" spans="1:21" ht="19.5" customHeight="1">
      <c r="A65" s="13"/>
      <c r="B65" s="229"/>
      <c r="C65" s="234"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
      </c>
      <c r="D65" s="234"/>
      <c r="E65" s="234"/>
      <c r="F65" s="234"/>
      <c r="G65" s="234"/>
      <c r="H65" s="234"/>
      <c r="I65" s="234"/>
      <c r="J65" s="234"/>
      <c r="K65" s="234"/>
      <c r="L65" s="234"/>
      <c r="M65" s="234"/>
      <c r="N65" s="234"/>
      <c r="O65" s="234"/>
      <c r="P65" s="234"/>
      <c r="Q65" s="234"/>
      <c r="R65" s="234"/>
      <c r="S65" s="234"/>
      <c r="T65" s="234"/>
      <c r="U65" s="16"/>
    </row>
    <row r="66" spans="1:21" ht="19.5" customHeight="1">
      <c r="A66" s="13"/>
      <c r="B66" s="229"/>
      <c r="C66" s="234" t="str">
        <f>IF(AND(T5="②",E59&lt;G59),"【B欄再確認】　新規支給決定児童の場合は、A欄に○がついている日のみ、B欄の利用した日にも○をつけてください。（土日や春休みの利用には○をつけないでください。）","")</f>
        <v/>
      </c>
      <c r="D66" s="234"/>
      <c r="E66" s="234"/>
      <c r="F66" s="234"/>
      <c r="G66" s="234"/>
      <c r="H66" s="234"/>
      <c r="I66" s="234"/>
      <c r="J66" s="234"/>
      <c r="K66" s="234"/>
      <c r="L66" s="234"/>
      <c r="M66" s="234"/>
      <c r="N66" s="234"/>
      <c r="O66" s="234"/>
      <c r="P66" s="234"/>
      <c r="Q66" s="234"/>
      <c r="R66" s="234"/>
      <c r="S66" s="234"/>
      <c r="T66" s="234"/>
      <c r="U66" s="16"/>
    </row>
    <row r="67" spans="1:21" ht="19.5" customHeight="1">
      <c r="A67" s="13"/>
      <c r="B67" s="229"/>
      <c r="C67" s="234" t="str">
        <f>IF(AND(OR(T5="①",T5="③"),E59&gt;=G59),"【B欄再確認】　臨時休校日以外の日（土日・祝や春休み）に利用した日があれば、その日もすべてB欄に○をつけてください。","")</f>
        <v>【B欄再確認】　臨時休校日以外の日（土日・祝や春休み）に利用した日があれば、その日もすべてB欄に○をつけてください。</v>
      </c>
      <c r="D67" s="234"/>
      <c r="E67" s="234"/>
      <c r="F67" s="234"/>
      <c r="G67" s="234"/>
      <c r="H67" s="234"/>
      <c r="I67" s="234"/>
      <c r="J67" s="234"/>
      <c r="K67" s="234"/>
      <c r="L67" s="234"/>
      <c r="M67" s="234"/>
      <c r="N67" s="234"/>
      <c r="O67" s="234"/>
      <c r="P67" s="234"/>
      <c r="Q67" s="234"/>
      <c r="R67" s="234"/>
      <c r="S67" s="234"/>
      <c r="T67" s="234"/>
      <c r="U67" s="16"/>
    </row>
    <row r="68" spans="1:21" ht="9" customHeight="1" thickBot="1">
      <c r="A68" s="20"/>
      <c r="B68" s="238"/>
      <c r="C68" s="239"/>
      <c r="D68" s="240"/>
      <c r="E68" s="241"/>
      <c r="F68" s="241"/>
      <c r="G68" s="239"/>
      <c r="H68" s="239"/>
      <c r="I68" s="239"/>
      <c r="J68" s="239"/>
      <c r="K68" s="239"/>
      <c r="L68" s="239"/>
      <c r="M68" s="239"/>
      <c r="N68" s="239"/>
      <c r="O68" s="239"/>
      <c r="P68" s="239"/>
      <c r="Q68" s="239"/>
      <c r="R68" s="239"/>
      <c r="S68" s="239"/>
      <c r="T68" s="239"/>
      <c r="U68" s="21"/>
    </row>
    <row r="69" spans="1:21" ht="26.25" customHeight="1">
      <c r="E69" s="30"/>
      <c r="F69" s="30"/>
    </row>
    <row r="70" spans="1:21">
      <c r="D70" s="1"/>
    </row>
    <row r="71" spans="1:21">
      <c r="E71" s="30"/>
      <c r="F71" s="30"/>
    </row>
    <row r="72" spans="1:21">
      <c r="E72" s="30"/>
      <c r="F72" s="30"/>
    </row>
  </sheetData>
  <sheetProtection password="D0AD" sheet="1" objects="1" scenarios="1"/>
  <mergeCells count="90">
    <mergeCell ref="B60:I60"/>
    <mergeCell ref="B61:I61"/>
    <mergeCell ref="B62:I62"/>
    <mergeCell ref="S17:T18"/>
    <mergeCell ref="U17:U18"/>
    <mergeCell ref="B18:F18"/>
    <mergeCell ref="G18:H18"/>
    <mergeCell ref="B59:D59"/>
    <mergeCell ref="E59:F59"/>
    <mergeCell ref="E24:F24"/>
    <mergeCell ref="T24:T25"/>
    <mergeCell ref="E25:F25"/>
    <mergeCell ref="E26:F27"/>
    <mergeCell ref="G26:G27"/>
    <mergeCell ref="H26:H27"/>
    <mergeCell ref="K27:N27"/>
    <mergeCell ref="V19:AA22"/>
    <mergeCell ref="M20:P22"/>
    <mergeCell ref="Q21:R22"/>
    <mergeCell ref="S21:T22"/>
    <mergeCell ref="U21:U22"/>
    <mergeCell ref="N19:O19"/>
    <mergeCell ref="Q19:R20"/>
    <mergeCell ref="S19:T20"/>
    <mergeCell ref="U19:U20"/>
    <mergeCell ref="J18:K19"/>
    <mergeCell ref="L18:M18"/>
    <mergeCell ref="N18:O18"/>
    <mergeCell ref="B19:F19"/>
    <mergeCell ref="G19:H19"/>
    <mergeCell ref="L19:M19"/>
    <mergeCell ref="S15:T16"/>
    <mergeCell ref="U15:U16"/>
    <mergeCell ref="B16:F16"/>
    <mergeCell ref="G16:H16"/>
    <mergeCell ref="J16:K17"/>
    <mergeCell ref="L16:M16"/>
    <mergeCell ref="Q17:R18"/>
    <mergeCell ref="B15:F15"/>
    <mergeCell ref="J15:L15"/>
    <mergeCell ref="N15:O15"/>
    <mergeCell ref="Q15:R16"/>
    <mergeCell ref="N16:O16"/>
    <mergeCell ref="B17:F17"/>
    <mergeCell ref="G17:H17"/>
    <mergeCell ref="L17:M17"/>
    <mergeCell ref="N17:O17"/>
    <mergeCell ref="Q13:S13"/>
    <mergeCell ref="B14:F14"/>
    <mergeCell ref="L14:M14"/>
    <mergeCell ref="N14:O14"/>
    <mergeCell ref="Q11:S12"/>
    <mergeCell ref="B13:F13"/>
    <mergeCell ref="G13:H13"/>
    <mergeCell ref="J13:K14"/>
    <mergeCell ref="L13:M13"/>
    <mergeCell ref="N13:O13"/>
    <mergeCell ref="T11:T12"/>
    <mergeCell ref="U11:U12"/>
    <mergeCell ref="B12:F12"/>
    <mergeCell ref="G12:H12"/>
    <mergeCell ref="L12:M12"/>
    <mergeCell ref="N12:O12"/>
    <mergeCell ref="B11:F11"/>
    <mergeCell ref="G11:H11"/>
    <mergeCell ref="J11:K12"/>
    <mergeCell ref="L11:M11"/>
    <mergeCell ref="N11:O11"/>
    <mergeCell ref="N6:U6"/>
    <mergeCell ref="Q9:S10"/>
    <mergeCell ref="T9:T10"/>
    <mergeCell ref="U9:U10"/>
    <mergeCell ref="G10:I10"/>
    <mergeCell ref="C4:D4"/>
    <mergeCell ref="L4:N4"/>
    <mergeCell ref="P4:T4"/>
    <mergeCell ref="C5:D5"/>
    <mergeCell ref="E5:G5"/>
    <mergeCell ref="I5:J5"/>
    <mergeCell ref="K5:L5"/>
    <mergeCell ref="N5:O5"/>
    <mergeCell ref="P5:S5"/>
    <mergeCell ref="Q1:R1"/>
    <mergeCell ref="A2:U2"/>
    <mergeCell ref="C3:D3"/>
    <mergeCell ref="E3:G3"/>
    <mergeCell ref="I3:K3"/>
    <mergeCell ref="M3:P3"/>
    <mergeCell ref="R3:T3"/>
    <mergeCell ref="S1:U1"/>
  </mergeCells>
  <phoneticPr fontId="2"/>
  <conditionalFormatting sqref="T13">
    <cfRule type="expression" dxfId="183" priority="10">
      <formula>#REF!&lt;=0</formula>
    </cfRule>
  </conditionalFormatting>
  <conditionalFormatting sqref="N15">
    <cfRule type="expression" dxfId="182" priority="9">
      <formula>#REF!&gt;0</formula>
    </cfRule>
  </conditionalFormatting>
  <conditionalFormatting sqref="P62:R62">
    <cfRule type="expression" dxfId="181" priority="8">
      <formula>$E59=""</formula>
    </cfRule>
  </conditionalFormatting>
  <conditionalFormatting sqref="P62:R62">
    <cfRule type="expression" dxfId="180" priority="6">
      <formula>AND($E59="○",$G59="○",$H59="")</formula>
    </cfRule>
    <cfRule type="expression" dxfId="179" priority="7">
      <formula>AND($E59="○",$G59="")</formula>
    </cfRule>
  </conditionalFormatting>
  <conditionalFormatting sqref="K28:L61">
    <cfRule type="containsText" dxfId="178" priority="5" operator="containsText" text="ERROR">
      <formula>NOT(ISERROR(SEARCH("ERROR",K28)))</formula>
    </cfRule>
  </conditionalFormatting>
  <conditionalFormatting sqref="H14:H15">
    <cfRule type="expression" dxfId="177" priority="4">
      <formula>$G14=""</formula>
    </cfRule>
  </conditionalFormatting>
  <conditionalFormatting sqref="B64:T68">
    <cfRule type="expression" dxfId="176" priority="3">
      <formula>$B$64=""</formula>
    </cfRule>
  </conditionalFormatting>
  <conditionalFormatting sqref="O62">
    <cfRule type="expression" dxfId="175" priority="11">
      <formula>$E59=""</formula>
    </cfRule>
  </conditionalFormatting>
  <conditionalFormatting sqref="O62">
    <cfRule type="expression" dxfId="174" priority="12">
      <formula>AND($E59="○",$G59="○",$H59="")</formula>
    </cfRule>
    <cfRule type="expression" dxfId="173" priority="13">
      <formula>AND($E59="○",$G59="")</formula>
    </cfRule>
  </conditionalFormatting>
  <conditionalFormatting sqref="S19:T20">
    <cfRule type="expression" dxfId="172" priority="2">
      <formula>$M$5="対象外"</formula>
    </cfRule>
  </conditionalFormatting>
  <conditionalFormatting sqref="J16:O17">
    <cfRule type="expression" dxfId="171" priority="14">
      <formula>$T$5="②"</formula>
    </cfRule>
  </conditionalFormatting>
  <conditionalFormatting sqref="J18:O19">
    <cfRule type="expression" dxfId="170" priority="15">
      <formula>OR($T$5="①",$T$5="③")</formula>
    </cfRule>
  </conditionalFormatting>
  <conditionalFormatting sqref="S21:T22">
    <cfRule type="expression" dxfId="169"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A72"/>
  <sheetViews>
    <sheetView view="pageBreakPreview" zoomScale="60" zoomScaleNormal="70" workbookViewId="0"/>
  </sheetViews>
  <sheetFormatPr defaultRowHeight="14.25"/>
  <cols>
    <col min="1" max="1" width="3.25" style="1" customWidth="1"/>
    <col min="2" max="2" width="3.875" style="7" customWidth="1"/>
    <col min="3" max="3" width="8.375" style="1" customWidth="1"/>
    <col min="4" max="4" width="6" style="2" customWidth="1"/>
    <col min="5" max="5" width="13.375" style="1" customWidth="1"/>
    <col min="6" max="6" width="2.875" style="1" customWidth="1"/>
    <col min="7" max="7" width="14.375" style="1" customWidth="1"/>
    <col min="8" max="8" width="15.5" style="1" customWidth="1"/>
    <col min="9" max="9" width="12.875" style="1" customWidth="1"/>
    <col min="10" max="10" width="22.25" style="1" customWidth="1"/>
    <col min="11" max="18" width="12.875" style="1" customWidth="1"/>
    <col min="19" max="20" width="15.375" style="1" customWidth="1"/>
    <col min="21" max="21" width="5.875" style="3" customWidth="1"/>
    <col min="22" max="16384" width="9" style="1"/>
  </cols>
  <sheetData>
    <row r="1" spans="1:21" ht="57" customHeight="1" thickBot="1">
      <c r="A1" s="253" t="s">
        <v>0</v>
      </c>
      <c r="B1" s="253"/>
      <c r="C1" s="253"/>
      <c r="D1" s="253"/>
      <c r="E1" s="253"/>
      <c r="F1" s="253"/>
      <c r="G1" s="253"/>
      <c r="H1" s="253"/>
      <c r="I1" s="253"/>
      <c r="J1" s="253"/>
      <c r="K1" s="253"/>
      <c r="L1" s="253"/>
      <c r="M1" s="253"/>
      <c r="N1" s="253"/>
      <c r="O1" s="253"/>
      <c r="P1" s="253"/>
      <c r="Q1" s="492" t="s">
        <v>286</v>
      </c>
      <c r="R1" s="493"/>
      <c r="S1" s="509" t="s">
        <v>291</v>
      </c>
      <c r="T1" s="561"/>
      <c r="U1" s="510"/>
    </row>
    <row r="2" spans="1:21" s="6" customFormat="1" ht="39.75" customHeight="1" thickBot="1">
      <c r="A2" s="547" t="s">
        <v>279</v>
      </c>
      <c r="B2" s="547"/>
      <c r="C2" s="547"/>
      <c r="D2" s="547"/>
      <c r="E2" s="547"/>
      <c r="F2" s="547"/>
      <c r="G2" s="547"/>
      <c r="H2" s="547"/>
      <c r="I2" s="547"/>
      <c r="J2" s="547"/>
      <c r="K2" s="547"/>
      <c r="L2" s="547"/>
      <c r="M2" s="547"/>
      <c r="N2" s="547"/>
      <c r="O2" s="547"/>
      <c r="P2" s="547"/>
      <c r="Q2" s="547"/>
      <c r="R2" s="547"/>
      <c r="S2" s="547"/>
      <c r="T2" s="547"/>
      <c r="U2" s="547"/>
    </row>
    <row r="3" spans="1:21" ht="60.75" customHeight="1" thickBot="1">
      <c r="C3" s="548" t="s">
        <v>1</v>
      </c>
      <c r="D3" s="549"/>
      <c r="E3" s="550" t="str">
        <f>基本情報入力記入例!E5</f>
        <v>奈良市</v>
      </c>
      <c r="F3" s="551"/>
      <c r="G3" s="551"/>
      <c r="H3" s="275" t="s">
        <v>2</v>
      </c>
      <c r="I3" s="552" t="str">
        <f>基本情報入力記入例!I5</f>
        <v>社会福祉法人ならけん</v>
      </c>
      <c r="J3" s="553"/>
      <c r="K3" s="554"/>
      <c r="L3" s="276" t="s">
        <v>3</v>
      </c>
      <c r="M3" s="555" t="str">
        <f>基本情報入力記入例!M5</f>
        <v>ならけん放課後等デイサービス</v>
      </c>
      <c r="N3" s="556"/>
      <c r="O3" s="556"/>
      <c r="P3" s="557"/>
      <c r="Q3" s="273" t="s">
        <v>4</v>
      </c>
      <c r="R3" s="558">
        <f>基本情報入力記入例!R5</f>
        <v>2912345678</v>
      </c>
      <c r="S3" s="559"/>
      <c r="T3" s="560"/>
      <c r="U3" s="1"/>
    </row>
    <row r="4" spans="1:21" ht="60.75" customHeight="1" thickBot="1">
      <c r="C4" s="562" t="s">
        <v>267</v>
      </c>
      <c r="D4" s="563"/>
      <c r="E4" s="292">
        <f>基本情報入力記入例!E6</f>
        <v>0.54166666666666663</v>
      </c>
      <c r="F4" s="244" t="s">
        <v>177</v>
      </c>
      <c r="G4" s="295">
        <f>基本情報入力記入例!G6</f>
        <v>0.75</v>
      </c>
      <c r="H4" s="274" t="s">
        <v>260</v>
      </c>
      <c r="I4" s="292">
        <f>基本情報入力記入例!I6</f>
        <v>0.375</v>
      </c>
      <c r="J4" s="244" t="s">
        <v>177</v>
      </c>
      <c r="K4" s="293">
        <f>基本情報入力記入例!K6</f>
        <v>0.75</v>
      </c>
      <c r="L4" s="564" t="s">
        <v>259</v>
      </c>
      <c r="M4" s="565"/>
      <c r="N4" s="566"/>
      <c r="O4" s="259">
        <f>基本情報入力記入例!O6</f>
        <v>0.375</v>
      </c>
      <c r="P4" s="567" t="s">
        <v>221</v>
      </c>
      <c r="Q4" s="568"/>
      <c r="R4" s="568"/>
      <c r="S4" s="568"/>
      <c r="T4" s="569"/>
      <c r="U4" s="1"/>
    </row>
    <row r="5" spans="1:21" ht="60.75" customHeight="1" thickBot="1">
      <c r="C5" s="570" t="s">
        <v>262</v>
      </c>
      <c r="D5" s="571"/>
      <c r="E5" s="572" t="s">
        <v>256</v>
      </c>
      <c r="F5" s="573"/>
      <c r="G5" s="574"/>
      <c r="H5" s="249" t="s">
        <v>261</v>
      </c>
      <c r="I5" s="575">
        <v>1111111111</v>
      </c>
      <c r="J5" s="576"/>
      <c r="K5" s="577" t="s">
        <v>167</v>
      </c>
      <c r="L5" s="578"/>
      <c r="M5" s="243" t="s">
        <v>169</v>
      </c>
      <c r="N5" s="579" t="s">
        <v>175</v>
      </c>
      <c r="O5" s="580"/>
      <c r="P5" s="581" t="s">
        <v>166</v>
      </c>
      <c r="Q5" s="581"/>
      <c r="R5" s="581"/>
      <c r="S5" s="581"/>
      <c r="T5" s="247" t="str">
        <f>IF(P5="","",VLOOKUP(P5,リスト用!$A$46:$B$48,2,FALSE))</f>
        <v>①</v>
      </c>
    </row>
    <row r="6" spans="1:21" ht="55.5" customHeight="1" thickBot="1">
      <c r="N6" s="526"/>
      <c r="O6" s="526"/>
      <c r="P6" s="526"/>
      <c r="Q6" s="526"/>
      <c r="R6" s="526"/>
      <c r="S6" s="526"/>
      <c r="T6" s="526"/>
      <c r="U6" s="526"/>
    </row>
    <row r="7" spans="1:21" ht="15" customHeight="1">
      <c r="A7" s="8"/>
      <c r="B7" s="9"/>
      <c r="C7" s="10"/>
      <c r="D7" s="11"/>
      <c r="E7" s="10"/>
      <c r="F7" s="10"/>
      <c r="G7" s="10"/>
      <c r="H7" s="10"/>
      <c r="I7" s="10"/>
      <c r="J7" s="10"/>
      <c r="K7" s="10"/>
      <c r="L7" s="10"/>
      <c r="M7" s="10"/>
      <c r="N7" s="10"/>
      <c r="O7" s="10"/>
      <c r="P7" s="10"/>
      <c r="Q7" s="22"/>
      <c r="R7" s="22"/>
      <c r="S7" s="10"/>
      <c r="T7" s="10"/>
      <c r="U7" s="12"/>
    </row>
    <row r="8" spans="1:21" ht="27" customHeight="1" thickBot="1">
      <c r="A8" s="13"/>
      <c r="B8" s="199" t="s">
        <v>178</v>
      </c>
      <c r="C8" s="14"/>
      <c r="D8" s="15"/>
      <c r="E8" s="14"/>
      <c r="F8" s="14"/>
      <c r="G8" s="14"/>
      <c r="H8" s="14"/>
      <c r="I8" s="14"/>
      <c r="J8" s="14"/>
      <c r="K8" s="14"/>
      <c r="L8" s="14"/>
      <c r="M8" s="14"/>
      <c r="N8" s="14"/>
      <c r="O8" s="14"/>
      <c r="P8" s="14"/>
      <c r="Q8" s="236" t="s">
        <v>184</v>
      </c>
      <c r="R8" s="14"/>
      <c r="S8" s="14"/>
      <c r="T8" s="14"/>
      <c r="U8" s="16"/>
    </row>
    <row r="9" spans="1:21" ht="38.25" customHeight="1" thickTop="1">
      <c r="A9" s="13"/>
      <c r="B9" s="17"/>
      <c r="C9" s="14"/>
      <c r="D9" s="15"/>
      <c r="E9" s="14"/>
      <c r="F9" s="14"/>
      <c r="G9" s="14"/>
      <c r="H9" s="14"/>
      <c r="I9" s="14"/>
      <c r="J9" s="14"/>
      <c r="K9" s="14"/>
      <c r="L9" s="14"/>
      <c r="M9" s="14"/>
      <c r="N9" s="14"/>
      <c r="O9" s="14"/>
      <c r="P9" s="14"/>
      <c r="Q9" s="582" t="s">
        <v>257</v>
      </c>
      <c r="R9" s="583"/>
      <c r="S9" s="584"/>
      <c r="T9" s="588">
        <f>IF(N15&lt;N12,N15,N12)</f>
        <v>4600</v>
      </c>
      <c r="U9" s="590" t="s">
        <v>247</v>
      </c>
    </row>
    <row r="10" spans="1:21" ht="40.5" customHeight="1" thickBot="1">
      <c r="A10" s="13"/>
      <c r="B10" s="236" t="s">
        <v>278</v>
      </c>
      <c r="C10" s="14"/>
      <c r="D10" s="14"/>
      <c r="E10" s="14"/>
      <c r="F10" s="14"/>
      <c r="G10" s="591"/>
      <c r="H10" s="591"/>
      <c r="I10" s="591"/>
      <c r="J10" s="236" t="s">
        <v>11</v>
      </c>
      <c r="K10" s="15"/>
      <c r="L10" s="23"/>
      <c r="M10" s="23"/>
      <c r="N10" s="14"/>
      <c r="O10" s="14"/>
      <c r="P10" s="14"/>
      <c r="Q10" s="585"/>
      <c r="R10" s="586"/>
      <c r="S10" s="587"/>
      <c r="T10" s="589"/>
      <c r="U10" s="590"/>
    </row>
    <row r="11" spans="1:21" ht="40.5" customHeight="1" thickTop="1" thickBot="1">
      <c r="A11" s="13"/>
      <c r="B11" s="592" t="s">
        <v>242</v>
      </c>
      <c r="C11" s="593"/>
      <c r="D11" s="593"/>
      <c r="E11" s="593"/>
      <c r="F11" s="594"/>
      <c r="G11" s="601" t="str">
        <f>基本情報入力記入例!G9</f>
        <v>10人以下</v>
      </c>
      <c r="H11" s="602"/>
      <c r="I11" s="213" t="str">
        <f>IF(G11="","←入力","")</f>
        <v/>
      </c>
      <c r="J11" s="603" t="s">
        <v>269</v>
      </c>
      <c r="K11" s="604"/>
      <c r="L11" s="607" t="s">
        <v>6</v>
      </c>
      <c r="M11" s="608"/>
      <c r="N11" s="609">
        <v>60000</v>
      </c>
      <c r="O11" s="610"/>
      <c r="P11" s="221" t="str">
        <f>IF(N11="","←入力","")</f>
        <v/>
      </c>
      <c r="Q11" s="582" t="s">
        <v>258</v>
      </c>
      <c r="R11" s="583"/>
      <c r="S11" s="584"/>
      <c r="T11" s="588">
        <f>IF(N15&lt;N14,N15,N14)</f>
        <v>0</v>
      </c>
      <c r="U11" s="590" t="s">
        <v>246</v>
      </c>
    </row>
    <row r="12" spans="1:21" ht="40.5" customHeight="1" thickBot="1">
      <c r="A12" s="13"/>
      <c r="B12" s="592" t="s">
        <v>13</v>
      </c>
      <c r="C12" s="593"/>
      <c r="D12" s="593"/>
      <c r="E12" s="593"/>
      <c r="F12" s="594"/>
      <c r="G12" s="595" t="str">
        <f>基本情報入力記入例!G10</f>
        <v>区分１の１</v>
      </c>
      <c r="H12" s="596"/>
      <c r="I12" s="213" t="str">
        <f>IF(G12="","←入力","")</f>
        <v/>
      </c>
      <c r="J12" s="605"/>
      <c r="K12" s="606"/>
      <c r="L12" s="597" t="s">
        <v>183</v>
      </c>
      <c r="M12" s="598"/>
      <c r="N12" s="599">
        <f>ROUNDDOWN(N11*0.1,0)</f>
        <v>6000</v>
      </c>
      <c r="O12" s="600"/>
      <c r="P12" s="252" t="s">
        <v>181</v>
      </c>
      <c r="Q12" s="620"/>
      <c r="R12" s="621"/>
      <c r="S12" s="622"/>
      <c r="T12" s="589"/>
      <c r="U12" s="590"/>
    </row>
    <row r="13" spans="1:21" ht="40.5" customHeight="1" thickTop="1" thickBot="1">
      <c r="A13" s="13"/>
      <c r="B13" s="623" t="s">
        <v>223</v>
      </c>
      <c r="C13" s="624"/>
      <c r="D13" s="624"/>
      <c r="E13" s="624"/>
      <c r="F13" s="625"/>
      <c r="G13" s="595" t="str">
        <f>基本情報入力記入例!G11</f>
        <v>有り・定員10人以下</v>
      </c>
      <c r="H13" s="596"/>
      <c r="I13" s="213" t="str">
        <f>IF(AND(OR($G$11=報酬単価表!$D$4,$G$11=報酬単価表!$D$5,$G$11=報酬単価表!$D$6),G13=""),"←入力","")</f>
        <v/>
      </c>
      <c r="J13" s="626" t="s">
        <v>268</v>
      </c>
      <c r="K13" s="627"/>
      <c r="L13" s="630" t="s">
        <v>17</v>
      </c>
      <c r="M13" s="631"/>
      <c r="N13" s="632">
        <f>N11-IF(T5="②",N18,N16)</f>
        <v>0</v>
      </c>
      <c r="O13" s="633"/>
      <c r="P13" s="235"/>
      <c r="Q13" s="611" t="s">
        <v>266</v>
      </c>
      <c r="R13" s="612"/>
      <c r="S13" s="612"/>
      <c r="T13" s="242">
        <f>T9-T11</f>
        <v>4600</v>
      </c>
      <c r="U13" s="16"/>
    </row>
    <row r="14" spans="1:21" ht="40.5" customHeight="1" thickTop="1" thickBot="1">
      <c r="A14" s="13"/>
      <c r="B14" s="613" t="s">
        <v>237</v>
      </c>
      <c r="C14" s="614"/>
      <c r="D14" s="614"/>
      <c r="E14" s="614"/>
      <c r="F14" s="615"/>
      <c r="G14" s="265" t="str">
        <f>基本情報入力記入例!G12</f>
        <v>Ⅰ</v>
      </c>
      <c r="H14" s="266">
        <f>IF(G14="","",VLOOKUP(G14,リスト用!$A$33:$B$38,2,FALSE))</f>
        <v>8.1000000000000003E-2</v>
      </c>
      <c r="I14" s="213" t="str">
        <f>IF(G14="","←入力","")</f>
        <v/>
      </c>
      <c r="J14" s="628"/>
      <c r="K14" s="629"/>
      <c r="L14" s="616" t="s">
        <v>183</v>
      </c>
      <c r="M14" s="617"/>
      <c r="N14" s="618">
        <f>N12-IF(T5="②",N19,N17)</f>
        <v>0</v>
      </c>
      <c r="O14" s="619"/>
      <c r="P14" s="214" t="s">
        <v>245</v>
      </c>
      <c r="Q14" s="18"/>
      <c r="R14" s="14"/>
      <c r="S14" s="14"/>
      <c r="T14" s="14"/>
      <c r="U14" s="16"/>
    </row>
    <row r="15" spans="1:21" ht="40.5" customHeight="1" thickTop="1" thickBot="1">
      <c r="A15" s="13"/>
      <c r="B15" s="592" t="s">
        <v>238</v>
      </c>
      <c r="C15" s="593"/>
      <c r="D15" s="593"/>
      <c r="E15" s="593"/>
      <c r="F15" s="594"/>
      <c r="G15" s="267" t="str">
        <f>基本情報入力記入例!G13</f>
        <v>無し</v>
      </c>
      <c r="H15" s="268">
        <f>IF(G15="","",IF(G15="無し",0,VLOOKUP(G15,リスト用!A40:B42,2,FALSE)))</f>
        <v>0</v>
      </c>
      <c r="I15" s="213" t="str">
        <f>IF(G15="","←入力","")</f>
        <v/>
      </c>
      <c r="J15" s="650" t="s">
        <v>7</v>
      </c>
      <c r="K15" s="651"/>
      <c r="L15" s="651"/>
      <c r="M15" s="237" t="str">
        <f>IF(N15="","入力→","")</f>
        <v/>
      </c>
      <c r="N15" s="652">
        <v>4600</v>
      </c>
      <c r="O15" s="653"/>
      <c r="P15" s="252" t="s">
        <v>182</v>
      </c>
      <c r="Q15" s="654" t="s">
        <v>273</v>
      </c>
      <c r="R15" s="655"/>
      <c r="S15" s="634"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免除額　4600円</v>
      </c>
      <c r="T15" s="635"/>
      <c r="U15" s="638" t="s">
        <v>248</v>
      </c>
    </row>
    <row r="16" spans="1:21" ht="40.5" customHeight="1" thickTop="1" thickBot="1">
      <c r="A16" s="13"/>
      <c r="B16" s="592" t="s">
        <v>15</v>
      </c>
      <c r="C16" s="593"/>
      <c r="D16" s="593"/>
      <c r="E16" s="593"/>
      <c r="F16" s="594"/>
      <c r="G16" s="639" t="str">
        <f>基本情報入力記入例!G14</f>
        <v>重症心身障害児以外</v>
      </c>
      <c r="H16" s="602"/>
      <c r="I16" s="213" t="str">
        <f>IF(G16="","←入力","")</f>
        <v/>
      </c>
      <c r="J16" s="640" t="s">
        <v>187</v>
      </c>
      <c r="K16" s="641"/>
      <c r="L16" s="644" t="s">
        <v>17</v>
      </c>
      <c r="M16" s="645"/>
      <c r="N16" s="658">
        <f>S62</f>
        <v>60000</v>
      </c>
      <c r="O16" s="659"/>
      <c r="P16" s="214"/>
      <c r="Q16" s="656"/>
      <c r="R16" s="657"/>
      <c r="S16" s="636"/>
      <c r="T16" s="637"/>
      <c r="U16" s="638"/>
    </row>
    <row r="17" spans="1:27" ht="40.5" customHeight="1" thickBot="1">
      <c r="A17" s="13"/>
      <c r="B17" s="592" t="s">
        <v>18</v>
      </c>
      <c r="C17" s="593"/>
      <c r="D17" s="593"/>
      <c r="E17" s="593"/>
      <c r="F17" s="594"/>
      <c r="G17" s="601" t="str">
        <f>基本情報入力記入例!G15</f>
        <v>奈良市</v>
      </c>
      <c r="H17" s="602"/>
      <c r="I17" s="213" t="str">
        <f t="shared" ref="I17" si="0">IF(G17="","←入力","")</f>
        <v/>
      </c>
      <c r="J17" s="642"/>
      <c r="K17" s="643"/>
      <c r="L17" s="660" t="s">
        <v>183</v>
      </c>
      <c r="M17" s="661"/>
      <c r="N17" s="662">
        <f>ROUNDDOWN(N16*0.1,0)</f>
        <v>6000</v>
      </c>
      <c r="O17" s="663"/>
      <c r="P17" s="233"/>
      <c r="Q17" s="646" t="s">
        <v>274</v>
      </c>
      <c r="R17" s="647"/>
      <c r="S17" s="701">
        <f>IF($M$5="管理対象","下記上限管理結果後の額を確認してください。",IF(G59=0,"",IF(T13&lt;=0,N15,T9-T13)))</f>
        <v>0</v>
      </c>
      <c r="T17" s="702"/>
      <c r="U17" s="638" t="s">
        <v>270</v>
      </c>
    </row>
    <row r="18" spans="1:27" ht="40.5" customHeight="1" thickBot="1">
      <c r="A18" s="13"/>
      <c r="B18" s="592" t="s">
        <v>20</v>
      </c>
      <c r="C18" s="593"/>
      <c r="D18" s="593"/>
      <c r="E18" s="593"/>
      <c r="F18" s="594"/>
      <c r="G18" s="705" t="str">
        <f>IF(G17="","",VLOOKUP(G17,級地・1単位単価一覧!B5:C43,2,FALSE))</f>
        <v>6級地</v>
      </c>
      <c r="H18" s="706"/>
      <c r="I18" s="222"/>
      <c r="J18" s="726" t="s">
        <v>294</v>
      </c>
      <c r="K18" s="727"/>
      <c r="L18" s="730" t="s">
        <v>6</v>
      </c>
      <c r="M18" s="731"/>
      <c r="N18" s="732">
        <v>50000</v>
      </c>
      <c r="O18" s="733"/>
      <c r="P18" s="19" t="str">
        <f>IF(N18="","←入力","")</f>
        <v/>
      </c>
      <c r="Q18" s="648"/>
      <c r="R18" s="649"/>
      <c r="S18" s="703"/>
      <c r="T18" s="704"/>
      <c r="U18" s="638"/>
    </row>
    <row r="19" spans="1:27" ht="40.5" customHeight="1" thickTop="1" thickBot="1">
      <c r="A19" s="13"/>
      <c r="B19" s="592" t="s">
        <v>21</v>
      </c>
      <c r="C19" s="593"/>
      <c r="D19" s="593"/>
      <c r="E19" s="593"/>
      <c r="F19" s="594"/>
      <c r="G19" s="672">
        <f>IF(G17="","",IF(G16="重症心身障害児以外",VLOOKUP(G17,級地・1単位単価一覧!B5:E43,3,FALSE),VLOOKUP(G17,級地・1単位単価一覧!B5:E43,4,FALSE)))</f>
        <v>10.36</v>
      </c>
      <c r="H19" s="673"/>
      <c r="I19" s="222"/>
      <c r="J19" s="728"/>
      <c r="K19" s="729"/>
      <c r="L19" s="734" t="s">
        <v>183</v>
      </c>
      <c r="M19" s="735"/>
      <c r="N19" s="736">
        <f>ROUNDDOWN(N18*0.1,0)</f>
        <v>5000</v>
      </c>
      <c r="O19" s="737"/>
      <c r="P19" s="214"/>
      <c r="Q19" s="654" t="s">
        <v>275</v>
      </c>
      <c r="R19" s="655"/>
      <c r="S19" s="690"/>
      <c r="T19" s="691"/>
      <c r="U19" s="638" t="s">
        <v>271</v>
      </c>
      <c r="V19" s="676"/>
      <c r="W19" s="677"/>
      <c r="X19" s="677"/>
      <c r="Y19" s="677"/>
      <c r="Z19" s="677"/>
      <c r="AA19" s="677"/>
    </row>
    <row r="20" spans="1:27" ht="40.5" customHeight="1">
      <c r="A20" s="13"/>
      <c r="B20" s="216"/>
      <c r="C20" s="217"/>
      <c r="D20" s="217"/>
      <c r="E20" s="217"/>
      <c r="F20" s="217"/>
      <c r="G20" s="217"/>
      <c r="H20" s="217"/>
      <c r="I20" s="14"/>
      <c r="J20" s="64"/>
      <c r="K20" s="64"/>
      <c r="L20" s="64"/>
      <c r="M20" s="678"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678"/>
      <c r="O20" s="678"/>
      <c r="P20" s="679"/>
      <c r="Q20" s="688"/>
      <c r="R20" s="689"/>
      <c r="S20" s="692"/>
      <c r="T20" s="693"/>
      <c r="U20" s="638"/>
      <c r="V20" s="676"/>
      <c r="W20" s="677"/>
      <c r="X20" s="677"/>
      <c r="Y20" s="677"/>
      <c r="Z20" s="677"/>
      <c r="AA20" s="677"/>
    </row>
    <row r="21" spans="1:27" ht="40.5" customHeight="1">
      <c r="A21" s="13"/>
      <c r="B21" s="17"/>
      <c r="C21" s="14"/>
      <c r="D21" s="14"/>
      <c r="E21" s="14"/>
      <c r="F21" s="14"/>
      <c r="G21" s="14"/>
      <c r="H21" s="14"/>
      <c r="I21" s="14"/>
      <c r="J21" s="64"/>
      <c r="K21" s="64"/>
      <c r="L21" s="64"/>
      <c r="M21" s="678"/>
      <c r="N21" s="678"/>
      <c r="O21" s="678"/>
      <c r="P21" s="679"/>
      <c r="Q21" s="646" t="s">
        <v>276</v>
      </c>
      <c r="R21" s="680"/>
      <c r="S21" s="682"/>
      <c r="T21" s="683"/>
      <c r="U21" s="638" t="s">
        <v>272</v>
      </c>
      <c r="V21" s="676"/>
      <c r="W21" s="677"/>
      <c r="X21" s="677"/>
      <c r="Y21" s="677"/>
      <c r="Z21" s="677"/>
      <c r="AA21" s="677"/>
    </row>
    <row r="22" spans="1:27" ht="38.25" customHeight="1" thickBot="1">
      <c r="A22" s="13"/>
      <c r="B22" s="200" t="s">
        <v>234</v>
      </c>
      <c r="C22" s="14"/>
      <c r="D22" s="15"/>
      <c r="E22" s="14"/>
      <c r="F22" s="14"/>
      <c r="G22" s="14"/>
      <c r="H22" s="14"/>
      <c r="I22" s="14"/>
      <c r="J22" s="14"/>
      <c r="K22" s="14"/>
      <c r="L22" s="14"/>
      <c r="M22" s="678"/>
      <c r="N22" s="678"/>
      <c r="O22" s="678"/>
      <c r="P22" s="679"/>
      <c r="Q22" s="648"/>
      <c r="R22" s="681"/>
      <c r="S22" s="684"/>
      <c r="T22" s="685"/>
      <c r="U22" s="638"/>
      <c r="V22" s="676"/>
      <c r="W22" s="677"/>
      <c r="X22" s="677"/>
      <c r="Y22" s="677"/>
      <c r="Z22" s="677"/>
      <c r="AA22" s="677"/>
    </row>
    <row r="23" spans="1:27" ht="51" customHeight="1" thickTop="1" thickBot="1">
      <c r="A23" s="13"/>
      <c r="B23" s="17"/>
      <c r="C23" s="14"/>
      <c r="D23" s="15"/>
      <c r="E23" s="201" t="s">
        <v>188</v>
      </c>
      <c r="F23" s="24"/>
      <c r="G23" s="14"/>
      <c r="H23" s="14"/>
      <c r="I23" s="14"/>
      <c r="J23" s="110"/>
      <c r="K23" s="111"/>
      <c r="L23" s="112"/>
      <c r="M23" s="112"/>
      <c r="N23" s="112"/>
      <c r="O23" s="112"/>
      <c r="P23" s="251"/>
      <c r="Q23" s="251"/>
      <c r="R23" s="251"/>
      <c r="S23" s="251"/>
      <c r="T23" s="251"/>
      <c r="U23" s="16"/>
    </row>
    <row r="24" spans="1:27" ht="17.25" customHeight="1">
      <c r="A24" s="13"/>
      <c r="B24" s="102"/>
      <c r="C24" s="103"/>
      <c r="D24" s="104"/>
      <c r="E24" s="712" t="s">
        <v>23</v>
      </c>
      <c r="F24" s="713"/>
      <c r="G24" s="202" t="s">
        <v>24</v>
      </c>
      <c r="H24" s="202" t="s">
        <v>25</v>
      </c>
      <c r="I24" s="203" t="s">
        <v>26</v>
      </c>
      <c r="J24" s="288" t="s">
        <v>27</v>
      </c>
      <c r="K24" s="204" t="s">
        <v>28</v>
      </c>
      <c r="L24" s="205" t="s">
        <v>29</v>
      </c>
      <c r="M24" s="204" t="s">
        <v>30</v>
      </c>
      <c r="N24" s="206" t="s">
        <v>31</v>
      </c>
      <c r="O24" s="207" t="s">
        <v>32</v>
      </c>
      <c r="P24" s="208" t="s">
        <v>33</v>
      </c>
      <c r="Q24" s="205" t="s">
        <v>34</v>
      </c>
      <c r="R24" s="209" t="s">
        <v>35</v>
      </c>
      <c r="S24" s="210" t="s">
        <v>36</v>
      </c>
      <c r="T24" s="714" t="s">
        <v>235</v>
      </c>
      <c r="U24" s="16"/>
    </row>
    <row r="25" spans="1:27" ht="206.25" customHeight="1">
      <c r="A25" s="13"/>
      <c r="B25" s="105"/>
      <c r="C25" s="25"/>
      <c r="D25" s="250"/>
      <c r="E25" s="716" t="s">
        <v>219</v>
      </c>
      <c r="F25" s="717"/>
      <c r="G25" s="69" t="s">
        <v>244</v>
      </c>
      <c r="H25" s="70" t="s">
        <v>243</v>
      </c>
      <c r="I25" s="109" t="s">
        <v>218</v>
      </c>
      <c r="J25" s="289" t="s">
        <v>288</v>
      </c>
      <c r="K25" s="113" t="s">
        <v>240</v>
      </c>
      <c r="L25" s="114" t="s">
        <v>241</v>
      </c>
      <c r="M25" s="113" t="s">
        <v>37</v>
      </c>
      <c r="N25" s="115" t="s">
        <v>38</v>
      </c>
      <c r="O25" s="116" t="s">
        <v>39</v>
      </c>
      <c r="P25" s="117" t="s">
        <v>40</v>
      </c>
      <c r="Q25" s="118" t="s">
        <v>41</v>
      </c>
      <c r="R25" s="119" t="s">
        <v>42</v>
      </c>
      <c r="S25" s="211" t="s">
        <v>43</v>
      </c>
      <c r="T25" s="715"/>
      <c r="U25" s="16"/>
    </row>
    <row r="26" spans="1:27" ht="136.5" customHeight="1" thickBot="1">
      <c r="A26" s="13"/>
      <c r="B26" s="105"/>
      <c r="C26" s="26"/>
      <c r="D26" s="106"/>
      <c r="E26" s="718" t="s">
        <v>231</v>
      </c>
      <c r="F26" s="719"/>
      <c r="G26" s="722" t="s">
        <v>232</v>
      </c>
      <c r="H26" s="718" t="s">
        <v>233</v>
      </c>
      <c r="I26" s="141" t="s">
        <v>179</v>
      </c>
      <c r="J26" s="290" t="s">
        <v>285</v>
      </c>
      <c r="K26" s="120"/>
      <c r="L26" s="121"/>
      <c r="M26" s="122" t="s">
        <v>185</v>
      </c>
      <c r="N26" s="123"/>
      <c r="O26" s="124" t="str">
        <f>"（F×"&amp;G19&amp;"円）"</f>
        <v>（F×10.36円）</v>
      </c>
      <c r="P26" s="125" t="str">
        <f>"（G×"&amp;G19&amp;"円）"</f>
        <v>（G×10.36円）</v>
      </c>
      <c r="Q26" s="126" t="s">
        <v>186</v>
      </c>
      <c r="R26" s="127" t="str">
        <f>"（I×"&amp;G19&amp;"円）"</f>
        <v>（I×10.36円）</v>
      </c>
      <c r="S26" s="187" t="s">
        <v>229</v>
      </c>
      <c r="T26" s="191" t="s">
        <v>230</v>
      </c>
      <c r="U26" s="16"/>
    </row>
    <row r="27" spans="1:27" ht="24.75" customHeight="1" thickBot="1">
      <c r="A27" s="13"/>
      <c r="B27" s="142"/>
      <c r="C27" s="181" t="s">
        <v>44</v>
      </c>
      <c r="D27" s="180" t="s">
        <v>45</v>
      </c>
      <c r="E27" s="720"/>
      <c r="F27" s="721"/>
      <c r="G27" s="723"/>
      <c r="H27" s="720"/>
      <c r="I27" s="149">
        <f>IF(O4="","対象外",O4)</f>
        <v>0.375</v>
      </c>
      <c r="J27" s="287">
        <f>ROUNDUP(N11/G59,0)</f>
        <v>10000</v>
      </c>
      <c r="K27" s="724" t="s">
        <v>263</v>
      </c>
      <c r="L27" s="724"/>
      <c r="M27" s="724"/>
      <c r="N27" s="725"/>
      <c r="O27" s="128"/>
      <c r="P27" s="129"/>
      <c r="Q27" s="130"/>
      <c r="R27" s="131"/>
      <c r="S27" s="188"/>
      <c r="T27" s="192"/>
      <c r="U27" s="16"/>
    </row>
    <row r="28" spans="1:27" ht="19.5" customHeight="1">
      <c r="A28" s="13"/>
      <c r="B28" s="143">
        <v>1</v>
      </c>
      <c r="C28" s="144">
        <v>43891</v>
      </c>
      <c r="D28" s="182" t="s">
        <v>46</v>
      </c>
      <c r="E28" s="223"/>
      <c r="F28" s="224"/>
      <c r="G28" s="225"/>
      <c r="H28" s="226"/>
      <c r="I28" s="227"/>
      <c r="J28" s="291"/>
      <c r="K28" s="176" t="str">
        <f>IFERROR(IF($T$5="②","",IF(AND($E28="○",$G28="○",$H28="○"),VLOOKUP($G$12&amp;$G$11,報酬単価表!$F$4:$H$25,2,FALSE),""))+IF($G$13="",0,IF($T$5="②","",IF(AND($E28="○",$G28="○",$H28="○"),VLOOKUP($G$13,報酬単価表!$A$30:$F$32,3,FALSE),""))),"")</f>
        <v/>
      </c>
      <c r="L28" s="177" t="str">
        <f>IFERROR(IF($T$5="②","",IF(AND($E28="○",$G28="○",$H28="○"),VLOOKUP($G$12&amp;$G$11,報酬単価表!$F$4:$H$25,3,FALSE),""))+IF($T$5="②","",IF(AND($E28="○",$G28="○",$H28="○"),VLOOKUP($G$13,報酬単価表!$A$30:$D$32,4,FALSE),"")),"")</f>
        <v/>
      </c>
      <c r="M28" s="176" t="str">
        <f t="shared" ref="M28:M58" si="1">IF($T$5="②","",IF(K28="","",L28-K28))</f>
        <v/>
      </c>
      <c r="N28" s="245" t="str">
        <f>IF($T$5="②","",IF(I28="","",IF(AND(E28="○",G28="○",H28="○",I28&lt;&gt;""),IF(I28="延長支援無し",0,IF(I28="1時間未満",VLOOKUP($G$16,報酬単価表!$D$38:$I$39,4,FALSE),IF(I28="1時間以上2時間未満",VLOOKUP($G$16,報酬単価表!$D$38:$I$39,5,FALSE),VLOOKUP($G$16,報酬単価表!$D$38:$I$39,6,FALSE)))),"")))</f>
        <v/>
      </c>
      <c r="O28" s="215" t="str">
        <f>IF($K$28="ERROR","※事業所の利用定員欄と基本報酬区分欄の選択の組み合わせが間違っています。","")</f>
        <v/>
      </c>
      <c r="P28" s="133"/>
      <c r="Q28" s="134"/>
      <c r="R28" s="135"/>
      <c r="S28" s="189"/>
      <c r="T28" s="193"/>
      <c r="U28" s="27"/>
    </row>
    <row r="29" spans="1:27" ht="19.5" customHeight="1">
      <c r="A29" s="13"/>
      <c r="B29" s="143">
        <v>2</v>
      </c>
      <c r="C29" s="144">
        <v>43892</v>
      </c>
      <c r="D29" s="183" t="s">
        <v>47</v>
      </c>
      <c r="E29" s="223" t="s">
        <v>163</v>
      </c>
      <c r="F29" s="224"/>
      <c r="G29" s="223" t="s">
        <v>163</v>
      </c>
      <c r="H29" s="226"/>
      <c r="I29" s="227"/>
      <c r="J29" s="291">
        <v>10000</v>
      </c>
      <c r="K29" s="176" t="str">
        <f>IFERROR(IF($T$5="②","",IF(AND($E29="○",$G29="○",$H29="○"),VLOOKUP($G$12&amp;$G$11,報酬単価表!$F$4:$H$25,2,FALSE),""))+IF($G$13="",0,IF($T$5="②","",IF(AND($E29="○",$G29="○",$H29="○"),VLOOKUP($G$13,報酬単価表!$A$30:$F$32,3,FALSE),""))),"")</f>
        <v/>
      </c>
      <c r="L29" s="177" t="str">
        <f>IFERROR(IF($T$5="②","",IF(AND($E29="○",$G29="○",$H29="○"),VLOOKUP($G$12&amp;$G$11,報酬単価表!$F$4:$H$25,3,FALSE),""))+IF($T$5="②","",IF(AND($E29="○",$G29="○",$H29="○"),VLOOKUP($G$13,報酬単価表!$A$30:$D$32,4,FALSE),"")),"")</f>
        <v/>
      </c>
      <c r="M29" s="176" t="str">
        <f t="shared" si="1"/>
        <v/>
      </c>
      <c r="N29" s="245" t="str">
        <f>IF($T$5="②","",IF(I29="","",IF(AND(E29="○",G29="○",H29="○",I29&lt;&gt;""),IF(I29="延長支援無し",0,IF(I29="1時間未満",VLOOKUP($G$16,報酬単価表!$D$38:$I$39,4,FALSE),IF(I29="1時間以上2時間未満",VLOOKUP($G$16,報酬単価表!$D$38:$I$39,5,FALSE),VLOOKUP($G$16,報酬単価表!$D$38:$I$39,6,FALSE)))),"")))</f>
        <v/>
      </c>
      <c r="O29" s="132"/>
      <c r="P29" s="133"/>
      <c r="Q29" s="134"/>
      <c r="R29" s="135"/>
      <c r="S29" s="189"/>
      <c r="T29" s="193"/>
      <c r="U29" s="27"/>
    </row>
    <row r="30" spans="1:27" ht="19.5" customHeight="1">
      <c r="A30" s="13"/>
      <c r="B30" s="143">
        <v>3</v>
      </c>
      <c r="C30" s="144">
        <v>43893</v>
      </c>
      <c r="D30" s="183" t="s">
        <v>48</v>
      </c>
      <c r="E30" s="223" t="s">
        <v>163</v>
      </c>
      <c r="F30" s="224"/>
      <c r="G30" s="223" t="s">
        <v>163</v>
      </c>
      <c r="H30" s="226"/>
      <c r="I30" s="227"/>
      <c r="J30" s="291">
        <v>10000</v>
      </c>
      <c r="K30" s="176" t="str">
        <f>IFERROR(IF($T$5="②","",IF(AND($E30="○",$G30="○",$H30="○"),VLOOKUP($G$12&amp;$G$11,報酬単価表!$F$4:$H$25,2,FALSE),""))+IF($G$13="",0,IF($T$5="②","",IF(AND($E30="○",$G30="○",$H30="○"),VLOOKUP($G$13,報酬単価表!$A$30:$F$32,3,FALSE),""))),"")</f>
        <v/>
      </c>
      <c r="L30" s="177" t="str">
        <f>IFERROR(IF($T$5="②","",IF(AND($E30="○",$G30="○",$H30="○"),VLOOKUP($G$12&amp;$G$11,報酬単価表!$F$4:$H$25,3,FALSE),""))+IF($T$5="②","",IF(AND($E30="○",$G30="○",$H30="○"),VLOOKUP($G$13,報酬単価表!$A$30:$D$32,4,FALSE),"")),"")</f>
        <v/>
      </c>
      <c r="M30" s="176" t="str">
        <f t="shared" si="1"/>
        <v/>
      </c>
      <c r="N30" s="245" t="str">
        <f>IF($T$5="②","",IF(I30="","",IF(AND(E30="○",G30="○",H30="○",I30&lt;&gt;""),IF(I30="延長支援無し",0,IF(I30="1時間未満",VLOOKUP($G$16,報酬単価表!$D$38:$I$39,4,FALSE),IF(I30="1時間以上2時間未満",VLOOKUP($G$16,報酬単価表!$D$38:$I$39,5,FALSE),VLOOKUP($G$16,報酬単価表!$D$38:$I$39,6,FALSE)))),"")))</f>
        <v/>
      </c>
      <c r="O30" s="132"/>
      <c r="P30" s="133"/>
      <c r="Q30" s="134"/>
      <c r="R30" s="135"/>
      <c r="S30" s="189"/>
      <c r="T30" s="193"/>
      <c r="U30" s="27"/>
    </row>
    <row r="31" spans="1:27" ht="19.5" customHeight="1">
      <c r="A31" s="13"/>
      <c r="B31" s="143">
        <v>4</v>
      </c>
      <c r="C31" s="144">
        <v>43894</v>
      </c>
      <c r="D31" s="183" t="s">
        <v>49</v>
      </c>
      <c r="E31" s="223" t="s">
        <v>163</v>
      </c>
      <c r="F31" s="224"/>
      <c r="G31" s="223"/>
      <c r="H31" s="226"/>
      <c r="I31" s="227"/>
      <c r="J31" s="291"/>
      <c r="K31" s="176" t="str">
        <f>IFERROR(IF($T$5="②","",IF(AND($E31="○",$G31="○",$H31="○"),VLOOKUP($G$12&amp;$G$11,報酬単価表!$F$4:$H$25,2,FALSE),""))+IF($G$13="",0,IF($T$5="②","",IF(AND($E31="○",$G31="○",$H31="○"),VLOOKUP($G$13,報酬単価表!$A$30:$F$32,3,FALSE),""))),"")</f>
        <v/>
      </c>
      <c r="L31" s="177" t="str">
        <f>IFERROR(IF($T$5="②","",IF(AND($E31="○",$G31="○",$H31="○"),VLOOKUP($G$12&amp;$G$11,報酬単価表!$F$4:$H$25,3,FALSE),""))+IF($T$5="②","",IF(AND($E31="○",$G31="○",$H31="○"),VLOOKUP($G$13,報酬単価表!$A$30:$D$32,4,FALSE),"")),"")</f>
        <v/>
      </c>
      <c r="M31" s="176" t="str">
        <f t="shared" si="1"/>
        <v/>
      </c>
      <c r="N31" s="245" t="str">
        <f>IF($T$5="②","",IF(I31="","",IF(AND(E31="○",G31="○",H31="○",I31&lt;&gt;""),IF(I31="延長支援無し",0,IF(I31="1時間未満",VLOOKUP($G$16,報酬単価表!$D$38:$I$39,4,FALSE),IF(I31="1時間以上2時間未満",VLOOKUP($G$16,報酬単価表!$D$38:$I$39,5,FALSE),VLOOKUP($G$16,報酬単価表!$D$38:$I$39,6,FALSE)))),"")))</f>
        <v/>
      </c>
      <c r="O31" s="132"/>
      <c r="P31" s="133"/>
      <c r="Q31" s="134"/>
      <c r="R31" s="135"/>
      <c r="S31" s="189"/>
      <c r="T31" s="193"/>
      <c r="U31" s="27"/>
    </row>
    <row r="32" spans="1:27" ht="19.5" customHeight="1">
      <c r="A32" s="13"/>
      <c r="B32" s="143">
        <v>5</v>
      </c>
      <c r="C32" s="144">
        <v>43895</v>
      </c>
      <c r="D32" s="183" t="s">
        <v>50</v>
      </c>
      <c r="E32" s="223" t="s">
        <v>163</v>
      </c>
      <c r="F32" s="224"/>
      <c r="G32" s="223" t="s">
        <v>163</v>
      </c>
      <c r="H32" s="226"/>
      <c r="I32" s="227"/>
      <c r="J32" s="291">
        <v>10000</v>
      </c>
      <c r="K32" s="176" t="str">
        <f>IFERROR(IF($T$5="②","",IF(AND($E32="○",$G32="○",$H32="○"),VLOOKUP($G$12&amp;$G$11,報酬単価表!$F$4:$H$25,2,FALSE),""))+IF($G$13="",0,IF($T$5="②","",IF(AND($E32="○",$G32="○",$H32="○"),VLOOKUP($G$13,報酬単価表!$A$30:$F$32,3,FALSE),""))),"")</f>
        <v/>
      </c>
      <c r="L32" s="177" t="str">
        <f>IFERROR(IF($T$5="②","",IF(AND($E32="○",$G32="○",$H32="○"),VLOOKUP($G$12&amp;$G$11,報酬単価表!$F$4:$H$25,3,FALSE),""))+IF($T$5="②","",IF(AND($E32="○",$G32="○",$H32="○"),VLOOKUP($G$13,報酬単価表!$A$30:$D$32,4,FALSE),"")),"")</f>
        <v/>
      </c>
      <c r="M32" s="176" t="str">
        <f t="shared" si="1"/>
        <v/>
      </c>
      <c r="N32" s="245" t="str">
        <f>IF($T$5="②","",IF(I32="","",IF(AND(E32="○",G32="○",H32="○",I32&lt;&gt;""),IF(I32="延長支援無し",0,IF(I32="1時間未満",VLOOKUP($G$16,報酬単価表!$D$38:$I$39,4,FALSE),IF(I32="1時間以上2時間未満",VLOOKUP($G$16,報酬単価表!$D$38:$I$39,5,FALSE),VLOOKUP($G$16,報酬単価表!$D$38:$I$39,6,FALSE)))),"")))</f>
        <v/>
      </c>
      <c r="O32" s="132"/>
      <c r="P32" s="133"/>
      <c r="Q32" s="134"/>
      <c r="R32" s="135"/>
      <c r="S32" s="189"/>
      <c r="T32" s="193"/>
      <c r="U32" s="27"/>
    </row>
    <row r="33" spans="1:21" ht="19.5" customHeight="1">
      <c r="A33" s="13"/>
      <c r="B33" s="143">
        <v>6</v>
      </c>
      <c r="C33" s="144">
        <v>43896</v>
      </c>
      <c r="D33" s="183" t="s">
        <v>51</v>
      </c>
      <c r="E33" s="223" t="s">
        <v>163</v>
      </c>
      <c r="F33" s="224"/>
      <c r="G33" s="223"/>
      <c r="H33" s="226"/>
      <c r="I33" s="227"/>
      <c r="J33" s="291"/>
      <c r="K33" s="176" t="str">
        <f>IFERROR(IF($T$5="②","",IF(AND($E33="○",$G33="○",$H33="○"),VLOOKUP($G$12&amp;$G$11,報酬単価表!$F$4:$H$25,2,FALSE),""))+IF($G$13="",0,IF($T$5="②","",IF(AND($E33="○",$G33="○",$H33="○"),VLOOKUP($G$13,報酬単価表!$A$30:$F$32,3,FALSE),""))),"")</f>
        <v/>
      </c>
      <c r="L33" s="177" t="str">
        <f>IFERROR(IF($T$5="②","",IF(AND($E33="○",$G33="○",$H33="○"),VLOOKUP($G$12&amp;$G$11,報酬単価表!$F$4:$H$25,3,FALSE),""))+IF($T$5="②","",IF(AND($E33="○",$G33="○",$H33="○"),VLOOKUP($G$13,報酬単価表!$A$30:$D$32,4,FALSE),"")),"")</f>
        <v/>
      </c>
      <c r="M33" s="176" t="str">
        <f t="shared" si="1"/>
        <v/>
      </c>
      <c r="N33" s="245" t="str">
        <f>IF($T$5="②","",IF(I33="","",IF(AND(E33="○",G33="○",H33="○",I33&lt;&gt;""),IF(I33="延長支援無し",0,IF(I33="1時間未満",VLOOKUP($G$16,報酬単価表!$D$38:$I$39,4,FALSE),IF(I33="1時間以上2時間未満",VLOOKUP($G$16,報酬単価表!$D$38:$I$39,5,FALSE),VLOOKUP($G$16,報酬単価表!$D$38:$I$39,6,FALSE)))),"")))</f>
        <v/>
      </c>
      <c r="O33" s="132"/>
      <c r="P33" s="133"/>
      <c r="Q33" s="134"/>
      <c r="R33" s="135"/>
      <c r="S33" s="189"/>
      <c r="T33" s="193"/>
      <c r="U33" s="27"/>
    </row>
    <row r="34" spans="1:21" ht="19.5" customHeight="1">
      <c r="A34" s="13"/>
      <c r="B34" s="143">
        <v>7</v>
      </c>
      <c r="C34" s="144">
        <v>43897</v>
      </c>
      <c r="D34" s="184" t="s">
        <v>52</v>
      </c>
      <c r="E34" s="223"/>
      <c r="F34" s="224"/>
      <c r="G34" s="225"/>
      <c r="H34" s="226"/>
      <c r="I34" s="227"/>
      <c r="J34" s="291"/>
      <c r="K34" s="176" t="str">
        <f>IFERROR(IF($T$5="②","",IF(AND($E34="○",$G34="○",$H34="○"),VLOOKUP($G$12&amp;$G$11,報酬単価表!$F$4:$H$25,2,FALSE),""))+IF($G$13="",0,IF($T$5="②","",IF(AND($E34="○",$G34="○",$H34="○"),VLOOKUP($G$13,報酬単価表!$A$30:$F$32,3,FALSE),""))),"")</f>
        <v/>
      </c>
      <c r="L34" s="177" t="str">
        <f>IFERROR(IF($T$5="②","",IF(AND($E34="○",$G34="○",$H34="○"),VLOOKUP($G$12&amp;$G$11,報酬単価表!$F$4:$H$25,3,FALSE),""))+IF($T$5="②","",IF(AND($E34="○",$G34="○",$H34="○"),VLOOKUP($G$13,報酬単価表!$A$30:$D$32,4,FALSE),"")),"")</f>
        <v/>
      </c>
      <c r="M34" s="176" t="str">
        <f t="shared" si="1"/>
        <v/>
      </c>
      <c r="N34" s="245" t="str">
        <f>IF($T$5="②","",IF(I34="","",IF(AND(E34="○",G34="○",H34="○",I34&lt;&gt;""),IF(I34="延長支援無し",0,IF(I34="1時間未満",VLOOKUP($G$16,報酬単価表!$D$38:$I$39,4,FALSE),IF(I34="1時間以上2時間未満",VLOOKUP($G$16,報酬単価表!$D$38:$I$39,5,FALSE),VLOOKUP($G$16,報酬単価表!$D$38:$I$39,6,FALSE)))),"")))</f>
        <v/>
      </c>
      <c r="O34" s="132"/>
      <c r="P34" s="133"/>
      <c r="Q34" s="134"/>
      <c r="R34" s="135"/>
      <c r="S34" s="189"/>
      <c r="T34" s="193"/>
      <c r="U34" s="27"/>
    </row>
    <row r="35" spans="1:21" ht="19.5" customHeight="1">
      <c r="A35" s="13"/>
      <c r="B35" s="143">
        <v>8</v>
      </c>
      <c r="C35" s="144">
        <v>43898</v>
      </c>
      <c r="D35" s="182" t="s">
        <v>46</v>
      </c>
      <c r="E35" s="223"/>
      <c r="F35" s="224"/>
      <c r="G35" s="225"/>
      <c r="H35" s="226"/>
      <c r="I35" s="227"/>
      <c r="J35" s="291"/>
      <c r="K35" s="176" t="str">
        <f>IFERROR(IF($T$5="②","",IF(AND($E35="○",$G35="○",$H35="○"),VLOOKUP($G$12&amp;$G$11,報酬単価表!$F$4:$H$25,2,FALSE),""))+IF($G$13="",0,IF($T$5="②","",IF(AND($E35="○",$G35="○",$H35="○"),VLOOKUP($G$13,報酬単価表!$A$30:$F$32,3,FALSE),""))),"")</f>
        <v/>
      </c>
      <c r="L35" s="177" t="str">
        <f>IFERROR(IF($T$5="②","",IF(AND($E35="○",$G35="○",$H35="○"),VLOOKUP($G$12&amp;$G$11,報酬単価表!$F$4:$H$25,3,FALSE),""))+IF($T$5="②","",IF(AND($E35="○",$G35="○",$H35="○"),VLOOKUP($G$13,報酬単価表!$A$30:$D$32,4,FALSE),"")),"")</f>
        <v/>
      </c>
      <c r="M35" s="176" t="str">
        <f t="shared" si="1"/>
        <v/>
      </c>
      <c r="N35" s="245" t="str">
        <f>IF($T$5="②","",IF(I35="","",IF(AND(E35="○",G35="○",H35="○",I35&lt;&gt;""),IF(I35="延長支援無し",0,IF(I35="1時間未満",VLOOKUP($G$16,報酬単価表!$D$38:$I$39,4,FALSE),IF(I35="1時間以上2時間未満",VLOOKUP($G$16,報酬単価表!$D$38:$I$39,5,FALSE),VLOOKUP($G$16,報酬単価表!$D$38:$I$39,6,FALSE)))),"")))</f>
        <v/>
      </c>
      <c r="O35" s="132"/>
      <c r="P35" s="133"/>
      <c r="Q35" s="134"/>
      <c r="R35" s="135"/>
      <c r="S35" s="189"/>
      <c r="T35" s="193"/>
      <c r="U35" s="27"/>
    </row>
    <row r="36" spans="1:21" ht="19.5" customHeight="1">
      <c r="A36" s="13"/>
      <c r="B36" s="143">
        <v>9</v>
      </c>
      <c r="C36" s="144">
        <v>43899</v>
      </c>
      <c r="D36" s="183" t="s">
        <v>53</v>
      </c>
      <c r="E36" s="223" t="s">
        <v>163</v>
      </c>
      <c r="F36" s="224"/>
      <c r="G36" s="223"/>
      <c r="H36" s="226"/>
      <c r="I36" s="227"/>
      <c r="J36" s="291"/>
      <c r="K36" s="176" t="str">
        <f>IFERROR(IF($T$5="②","",IF(AND($E36="○",$G36="○",$H36="○"),VLOOKUP($G$12&amp;$G$11,報酬単価表!$F$4:$H$25,2,FALSE),""))+IF($G$13="",0,IF($T$5="②","",IF(AND($E36="○",$G36="○",$H36="○"),VLOOKUP($G$13,報酬単価表!$A$30:$F$32,3,FALSE),""))),"")</f>
        <v/>
      </c>
      <c r="L36" s="177" t="str">
        <f>IFERROR(IF($T$5="②","",IF(AND($E36="○",$G36="○",$H36="○"),VLOOKUP($G$12&amp;$G$11,報酬単価表!$F$4:$H$25,3,FALSE),""))+IF($T$5="②","",IF(AND($E36="○",$G36="○",$H36="○"),VLOOKUP($G$13,報酬単価表!$A$30:$D$32,4,FALSE),"")),"")</f>
        <v/>
      </c>
      <c r="M36" s="176" t="str">
        <f t="shared" si="1"/>
        <v/>
      </c>
      <c r="N36" s="245" t="str">
        <f>IF($T$5="②","",IF(I36="","",IF(AND(E36="○",G36="○",H36="○",I36&lt;&gt;""),IF(I36="延長支援無し",0,IF(I36="1時間未満",VLOOKUP($G$16,報酬単価表!$D$38:$I$39,4,FALSE),IF(I36="1時間以上2時間未満",VLOOKUP($G$16,報酬単価表!$D$38:$I$39,5,FALSE),VLOOKUP($G$16,報酬単価表!$D$38:$I$39,6,FALSE)))),"")))</f>
        <v/>
      </c>
      <c r="O36" s="132"/>
      <c r="P36" s="133"/>
      <c r="Q36" s="134"/>
      <c r="R36" s="135"/>
      <c r="S36" s="189"/>
      <c r="T36" s="193"/>
      <c r="U36" s="27"/>
    </row>
    <row r="37" spans="1:21" ht="19.5" customHeight="1">
      <c r="A37" s="13"/>
      <c r="B37" s="143">
        <v>10</v>
      </c>
      <c r="C37" s="144">
        <v>43900</v>
      </c>
      <c r="D37" s="183" t="s">
        <v>48</v>
      </c>
      <c r="E37" s="223" t="s">
        <v>163</v>
      </c>
      <c r="F37" s="224"/>
      <c r="G37" s="223" t="s">
        <v>163</v>
      </c>
      <c r="H37" s="226"/>
      <c r="I37" s="227"/>
      <c r="J37" s="291">
        <v>10000</v>
      </c>
      <c r="K37" s="176" t="str">
        <f>IFERROR(IF($T$5="②","",IF(AND($E37="○",$G37="○",$H37="○"),VLOOKUP($G$12&amp;$G$11,報酬単価表!$F$4:$H$25,2,FALSE),""))+IF($G$13="",0,IF($T$5="②","",IF(AND($E37="○",$G37="○",$H37="○"),VLOOKUP($G$13,報酬単価表!$A$30:$F$32,3,FALSE),""))),"")</f>
        <v/>
      </c>
      <c r="L37" s="177" t="str">
        <f>IFERROR(IF($T$5="②","",IF(AND($E37="○",$G37="○",$H37="○"),VLOOKUP($G$12&amp;$G$11,報酬単価表!$F$4:$H$25,3,FALSE),""))+IF($T$5="②","",IF(AND($E37="○",$G37="○",$H37="○"),VLOOKUP($G$13,報酬単価表!$A$30:$D$32,4,FALSE),"")),"")</f>
        <v/>
      </c>
      <c r="M37" s="176" t="str">
        <f t="shared" si="1"/>
        <v/>
      </c>
      <c r="N37" s="245" t="str">
        <f>IF($T$5="②","",IF(I37="","",IF(AND(E37="○",G37="○",H37="○",I37&lt;&gt;""),IF(I37="延長支援無し",0,IF(I37="1時間未満",VLOOKUP($G$16,報酬単価表!$D$38:$I$39,4,FALSE),IF(I37="1時間以上2時間未満",VLOOKUP($G$16,報酬単価表!$D$38:$I$39,5,FALSE),VLOOKUP($G$16,報酬単価表!$D$38:$I$39,6,FALSE)))),"")))</f>
        <v/>
      </c>
      <c r="O37" s="132"/>
      <c r="P37" s="133"/>
      <c r="Q37" s="134"/>
      <c r="R37" s="135"/>
      <c r="S37" s="189"/>
      <c r="T37" s="193"/>
      <c r="U37" s="27"/>
    </row>
    <row r="38" spans="1:21" ht="19.5" customHeight="1">
      <c r="A38" s="13"/>
      <c r="B38" s="143">
        <v>11</v>
      </c>
      <c r="C38" s="144">
        <v>43901</v>
      </c>
      <c r="D38" s="183" t="s">
        <v>49</v>
      </c>
      <c r="E38" s="223" t="s">
        <v>163</v>
      </c>
      <c r="F38" s="224"/>
      <c r="G38" s="223"/>
      <c r="H38" s="226"/>
      <c r="I38" s="227"/>
      <c r="J38" s="291"/>
      <c r="K38" s="176" t="str">
        <f>IFERROR(IF($T$5="②","",IF(AND($E38="○",$G38="○",$H38="○"),VLOOKUP($G$12&amp;$G$11,報酬単価表!$F$4:$H$25,2,FALSE),""))+IF($G$13="",0,IF($T$5="②","",IF(AND($E38="○",$G38="○",$H38="○"),VLOOKUP($G$13,報酬単価表!$A$30:$F$32,3,FALSE),""))),"")</f>
        <v/>
      </c>
      <c r="L38" s="177" t="str">
        <f>IFERROR(IF($T$5="②","",IF(AND($E38="○",$G38="○",$H38="○"),VLOOKUP($G$12&amp;$G$11,報酬単価表!$F$4:$H$25,3,FALSE),""))+IF($T$5="②","",IF(AND($E38="○",$G38="○",$H38="○"),VLOOKUP($G$13,報酬単価表!$A$30:$D$32,4,FALSE),"")),"")</f>
        <v/>
      </c>
      <c r="M38" s="176" t="str">
        <f t="shared" si="1"/>
        <v/>
      </c>
      <c r="N38" s="245" t="str">
        <f>IF($T$5="②","",IF(I38="","",IF(AND(E38="○",G38="○",H38="○",I38&lt;&gt;""),IF(I38="延長支援無し",0,IF(I38="1時間未満",VLOOKUP($G$16,報酬単価表!$D$38:$I$39,4,FALSE),IF(I38="1時間以上2時間未満",VLOOKUP($G$16,報酬単価表!$D$38:$I$39,5,FALSE),VLOOKUP($G$16,報酬単価表!$D$38:$I$39,6,FALSE)))),"")))</f>
        <v/>
      </c>
      <c r="O38" s="132"/>
      <c r="P38" s="133"/>
      <c r="Q38" s="134"/>
      <c r="R38" s="135"/>
      <c r="S38" s="189"/>
      <c r="T38" s="193"/>
      <c r="U38" s="27"/>
    </row>
    <row r="39" spans="1:21" ht="19.5" customHeight="1">
      <c r="A39" s="13"/>
      <c r="B39" s="143">
        <v>12</v>
      </c>
      <c r="C39" s="144">
        <v>43902</v>
      </c>
      <c r="D39" s="183" t="s">
        <v>50</v>
      </c>
      <c r="E39" s="223" t="s">
        <v>163</v>
      </c>
      <c r="F39" s="224"/>
      <c r="G39" s="223" t="s">
        <v>163</v>
      </c>
      <c r="H39" s="226"/>
      <c r="I39" s="227"/>
      <c r="J39" s="291">
        <v>10000</v>
      </c>
      <c r="K39" s="176" t="str">
        <f>IFERROR(IF($T$5="②","",IF(AND($E39="○",$G39="○",$H39="○"),VLOOKUP($G$12&amp;$G$11,報酬単価表!$F$4:$H$25,2,FALSE),""))+IF($G$13="",0,IF($T$5="②","",IF(AND($E39="○",$G39="○",$H39="○"),VLOOKUP($G$13,報酬単価表!$A$30:$F$32,3,FALSE),""))),"")</f>
        <v/>
      </c>
      <c r="L39" s="177" t="str">
        <f>IFERROR(IF($T$5="②","",IF(AND($E39="○",$G39="○",$H39="○"),VLOOKUP($G$12&amp;$G$11,報酬単価表!$F$4:$H$25,3,FALSE),""))+IF($T$5="②","",IF(AND($E39="○",$G39="○",$H39="○"),VLOOKUP($G$13,報酬単価表!$A$30:$D$32,4,FALSE),"")),"")</f>
        <v/>
      </c>
      <c r="M39" s="176" t="str">
        <f t="shared" si="1"/>
        <v/>
      </c>
      <c r="N39" s="245" t="str">
        <f>IF($T$5="②","",IF(I39="","",IF(AND(E39="○",G39="○",H39="○",I39&lt;&gt;""),IF(I39="延長支援無し",0,IF(I39="1時間未満",VLOOKUP($G$16,報酬単価表!$D$38:$I$39,4,FALSE),IF(I39="1時間以上2時間未満",VLOOKUP($G$16,報酬単価表!$D$38:$I$39,5,FALSE),VLOOKUP($G$16,報酬単価表!$D$38:$I$39,6,FALSE)))),"")))</f>
        <v/>
      </c>
      <c r="O39" s="132"/>
      <c r="P39" s="133"/>
      <c r="Q39" s="134"/>
      <c r="R39" s="135"/>
      <c r="S39" s="189"/>
      <c r="T39" s="193"/>
      <c r="U39" s="27"/>
    </row>
    <row r="40" spans="1:21" ht="19.5" customHeight="1">
      <c r="A40" s="13"/>
      <c r="B40" s="143">
        <v>13</v>
      </c>
      <c r="C40" s="144">
        <v>43903</v>
      </c>
      <c r="D40" s="183" t="s">
        <v>51</v>
      </c>
      <c r="E40" s="223" t="s">
        <v>163</v>
      </c>
      <c r="F40" s="224"/>
      <c r="G40" s="223"/>
      <c r="H40" s="226"/>
      <c r="I40" s="227"/>
      <c r="J40" s="291"/>
      <c r="K40" s="176" t="str">
        <f>IFERROR(IF($T$5="②","",IF(AND($E40="○",$G40="○",$H40="○"),VLOOKUP($G$12&amp;$G$11,報酬単価表!$F$4:$H$25,2,FALSE),""))+IF($G$13="",0,IF($T$5="②","",IF(AND($E40="○",$G40="○",$H40="○"),VLOOKUP($G$13,報酬単価表!$A$30:$F$32,3,FALSE),""))),"")</f>
        <v/>
      </c>
      <c r="L40" s="177" t="str">
        <f>IFERROR(IF($T$5="②","",IF(AND($E40="○",$G40="○",$H40="○"),VLOOKUP($G$12&amp;$G$11,報酬単価表!$F$4:$H$25,3,FALSE),""))+IF($T$5="②","",IF(AND($E40="○",$G40="○",$H40="○"),VLOOKUP($G$13,報酬単価表!$A$30:$D$32,4,FALSE),"")),"")</f>
        <v/>
      </c>
      <c r="M40" s="176" t="str">
        <f t="shared" si="1"/>
        <v/>
      </c>
      <c r="N40" s="245" t="str">
        <f>IF($T$5="②","",IF(I40="","",IF(AND(E40="○",G40="○",H40="○",I40&lt;&gt;""),IF(I40="延長支援無し",0,IF(I40="1時間未満",VLOOKUP($G$16,報酬単価表!$D$38:$I$39,4,FALSE),IF(I40="1時間以上2時間未満",VLOOKUP($G$16,報酬単価表!$D$38:$I$39,5,FALSE),VLOOKUP($G$16,報酬単価表!$D$38:$I$39,6,FALSE)))),"")))</f>
        <v/>
      </c>
      <c r="O40" s="132"/>
      <c r="P40" s="133"/>
      <c r="Q40" s="134"/>
      <c r="R40" s="135"/>
      <c r="S40" s="189"/>
      <c r="T40" s="193"/>
      <c r="U40" s="27"/>
    </row>
    <row r="41" spans="1:21" ht="19.5" customHeight="1">
      <c r="A41" s="13"/>
      <c r="B41" s="143">
        <v>14</v>
      </c>
      <c r="C41" s="144">
        <v>43904</v>
      </c>
      <c r="D41" s="184" t="s">
        <v>52</v>
      </c>
      <c r="E41" s="223"/>
      <c r="F41" s="224"/>
      <c r="G41" s="225"/>
      <c r="H41" s="226"/>
      <c r="I41" s="227"/>
      <c r="J41" s="291"/>
      <c r="K41" s="176" t="str">
        <f>IFERROR(IF($T$5="②","",IF(AND($E41="○",$G41="○",$H41="○"),VLOOKUP($G$12&amp;$G$11,報酬単価表!$F$4:$H$25,2,FALSE),""))+IF($G$13="",0,IF($T$5="②","",IF(AND($E41="○",$G41="○",$H41="○"),VLOOKUP($G$13,報酬単価表!$A$30:$F$32,3,FALSE),""))),"")</f>
        <v/>
      </c>
      <c r="L41" s="177" t="str">
        <f>IFERROR(IF($T$5="②","",IF(AND($E41="○",$G41="○",$H41="○"),VLOOKUP($G$12&amp;$G$11,報酬単価表!$F$4:$H$25,3,FALSE),""))+IF($T$5="②","",IF(AND($E41="○",$G41="○",$H41="○"),VLOOKUP($G$13,報酬単価表!$A$30:$D$32,4,FALSE),"")),"")</f>
        <v/>
      </c>
      <c r="M41" s="176" t="str">
        <f t="shared" si="1"/>
        <v/>
      </c>
      <c r="N41" s="245" t="str">
        <f>IF($T$5="②","",IF(I41="","",IF(AND(E41="○",G41="○",H41="○",I41&lt;&gt;""),IF(I41="延長支援無し",0,IF(I41="1時間未満",VLOOKUP($G$16,報酬単価表!$D$38:$I$39,4,FALSE),IF(I41="1時間以上2時間未満",VLOOKUP($G$16,報酬単価表!$D$38:$I$39,5,FALSE),VLOOKUP($G$16,報酬単価表!$D$38:$I$39,6,FALSE)))),"")))</f>
        <v/>
      </c>
      <c r="O41" s="132"/>
      <c r="P41" s="133"/>
      <c r="Q41" s="134"/>
      <c r="R41" s="135"/>
      <c r="S41" s="189"/>
      <c r="T41" s="193"/>
      <c r="U41" s="27"/>
    </row>
    <row r="42" spans="1:21" ht="19.5" customHeight="1">
      <c r="A42" s="13"/>
      <c r="B42" s="143">
        <v>15</v>
      </c>
      <c r="C42" s="144">
        <v>43905</v>
      </c>
      <c r="D42" s="182" t="s">
        <v>46</v>
      </c>
      <c r="E42" s="223"/>
      <c r="F42" s="224"/>
      <c r="G42" s="225"/>
      <c r="H42" s="226"/>
      <c r="I42" s="227"/>
      <c r="J42" s="291"/>
      <c r="K42" s="176" t="str">
        <f>IFERROR(IF($T$5="②","",IF(AND($E42="○",$G42="○",$H42="○"),VLOOKUP($G$12&amp;$G$11,報酬単価表!$F$4:$H$25,2,FALSE),""))+IF($G$13="",0,IF($T$5="②","",IF(AND($E42="○",$G42="○",$H42="○"),VLOOKUP($G$13,報酬単価表!$A$30:$F$32,3,FALSE),""))),"")</f>
        <v/>
      </c>
      <c r="L42" s="177" t="str">
        <f>IFERROR(IF($T$5="②","",IF(AND($E42="○",$G42="○",$H42="○"),VLOOKUP($G$12&amp;$G$11,報酬単価表!$F$4:$H$25,3,FALSE),""))+IF($T$5="②","",IF(AND($E42="○",$G42="○",$H42="○"),VLOOKUP($G$13,報酬単価表!$A$30:$D$32,4,FALSE),"")),"")</f>
        <v/>
      </c>
      <c r="M42" s="176" t="str">
        <f t="shared" si="1"/>
        <v/>
      </c>
      <c r="N42" s="245" t="str">
        <f>IF($T$5="②","",IF(I42="","",IF(AND(E42="○",G42="○",H42="○",I42&lt;&gt;""),IF(I42="延長支援無し",0,IF(I42="1時間未満",VLOOKUP($G$16,報酬単価表!$D$38:$I$39,4,FALSE),IF(I42="1時間以上2時間未満",VLOOKUP($G$16,報酬単価表!$D$38:$I$39,5,FALSE),VLOOKUP($G$16,報酬単価表!$D$38:$I$39,6,FALSE)))),"")))</f>
        <v/>
      </c>
      <c r="O42" s="132"/>
      <c r="P42" s="133"/>
      <c r="Q42" s="134"/>
      <c r="R42" s="135"/>
      <c r="S42" s="189"/>
      <c r="T42" s="193"/>
      <c r="U42" s="27"/>
    </row>
    <row r="43" spans="1:21" ht="19.5" customHeight="1">
      <c r="A43" s="13"/>
      <c r="B43" s="143">
        <v>16</v>
      </c>
      <c r="C43" s="144">
        <v>43906</v>
      </c>
      <c r="D43" s="183" t="s">
        <v>53</v>
      </c>
      <c r="E43" s="223" t="s">
        <v>163</v>
      </c>
      <c r="F43" s="224"/>
      <c r="G43" s="223"/>
      <c r="H43" s="226"/>
      <c r="I43" s="227"/>
      <c r="J43" s="291"/>
      <c r="K43" s="176" t="str">
        <f>IFERROR(IF($T$5="②","",IF(AND($E43="○",$G43="○",$H43="○"),VLOOKUP($G$12&amp;$G$11,報酬単価表!$F$4:$H$25,2,FALSE),""))+IF($G$13="",0,IF($T$5="②","",IF(AND($E43="○",$G43="○",$H43="○"),VLOOKUP($G$13,報酬単価表!$A$30:$F$32,3,FALSE),""))),"")</f>
        <v/>
      </c>
      <c r="L43" s="177" t="str">
        <f>IFERROR(IF($T$5="②","",IF(AND($E43="○",$G43="○",$H43="○"),VLOOKUP($G$12&amp;$G$11,報酬単価表!$F$4:$H$25,3,FALSE),""))+IF($T$5="②","",IF(AND($E43="○",$G43="○",$H43="○"),VLOOKUP($G$13,報酬単価表!$A$30:$D$32,4,FALSE),"")),"")</f>
        <v/>
      </c>
      <c r="M43" s="176" t="str">
        <f t="shared" si="1"/>
        <v/>
      </c>
      <c r="N43" s="245" t="str">
        <f>IF($T$5="②","",IF(I43="","",IF(AND(E43="○",G43="○",H43="○",I43&lt;&gt;""),IF(I43="延長支援無し",0,IF(I43="1時間未満",VLOOKUP($G$16,報酬単価表!$D$38:$I$39,4,FALSE),IF(I43="1時間以上2時間未満",VLOOKUP($G$16,報酬単価表!$D$38:$I$39,5,FALSE),VLOOKUP($G$16,報酬単価表!$D$38:$I$39,6,FALSE)))),"")))</f>
        <v/>
      </c>
      <c r="O43" s="132"/>
      <c r="P43" s="133"/>
      <c r="Q43" s="134"/>
      <c r="R43" s="135"/>
      <c r="S43" s="189"/>
      <c r="T43" s="193"/>
      <c r="U43" s="27"/>
    </row>
    <row r="44" spans="1:21" ht="19.5" customHeight="1">
      <c r="A44" s="13"/>
      <c r="B44" s="143">
        <v>17</v>
      </c>
      <c r="C44" s="144">
        <v>43907</v>
      </c>
      <c r="D44" s="183" t="s">
        <v>48</v>
      </c>
      <c r="E44" s="223" t="s">
        <v>163</v>
      </c>
      <c r="F44" s="224"/>
      <c r="G44" s="223" t="s">
        <v>163</v>
      </c>
      <c r="H44" s="226"/>
      <c r="I44" s="227"/>
      <c r="J44" s="291">
        <v>10000</v>
      </c>
      <c r="K44" s="176" t="str">
        <f>IFERROR(IF($T$5="②","",IF(AND($E44="○",$G44="○",$H44="○"),VLOOKUP($G$12&amp;$G$11,報酬単価表!$F$4:$H$25,2,FALSE),""))+IF($G$13="",0,IF($T$5="②","",IF(AND($E44="○",$G44="○",$H44="○"),VLOOKUP($G$13,報酬単価表!$A$30:$F$32,3,FALSE),""))),"")</f>
        <v/>
      </c>
      <c r="L44" s="177" t="str">
        <f>IFERROR(IF($T$5="②","",IF(AND($E44="○",$G44="○",$H44="○"),VLOOKUP($G$12&amp;$G$11,報酬単価表!$F$4:$H$25,3,FALSE),""))+IF($T$5="②","",IF(AND($E44="○",$G44="○",$H44="○"),VLOOKUP($G$13,報酬単価表!$A$30:$D$32,4,FALSE),"")),"")</f>
        <v/>
      </c>
      <c r="M44" s="176" t="str">
        <f t="shared" si="1"/>
        <v/>
      </c>
      <c r="N44" s="245" t="str">
        <f>IF($T$5="②","",IF(I44="","",IF(AND(E44="○",G44="○",H44="○",I44&lt;&gt;""),IF(I44="延長支援無し",0,IF(I44="1時間未満",VLOOKUP($G$16,報酬単価表!$D$38:$I$39,4,FALSE),IF(I44="1時間以上2時間未満",VLOOKUP($G$16,報酬単価表!$D$38:$I$39,5,FALSE),VLOOKUP($G$16,報酬単価表!$D$38:$I$39,6,FALSE)))),"")))</f>
        <v/>
      </c>
      <c r="O44" s="132"/>
      <c r="P44" s="133"/>
      <c r="Q44" s="134"/>
      <c r="R44" s="135"/>
      <c r="S44" s="189"/>
      <c r="T44" s="193"/>
      <c r="U44" s="27"/>
    </row>
    <row r="45" spans="1:21" ht="19.5" customHeight="1">
      <c r="A45" s="13"/>
      <c r="B45" s="143">
        <v>18</v>
      </c>
      <c r="C45" s="144">
        <v>43908</v>
      </c>
      <c r="D45" s="183" t="s">
        <v>49</v>
      </c>
      <c r="E45" s="223" t="s">
        <v>163</v>
      </c>
      <c r="F45" s="224"/>
      <c r="G45" s="223"/>
      <c r="H45" s="226"/>
      <c r="I45" s="227"/>
      <c r="J45" s="291"/>
      <c r="K45" s="176" t="str">
        <f>IFERROR(IF($T$5="②","",IF(AND($E45="○",$G45="○",$H45="○"),VLOOKUP($G$12&amp;$G$11,報酬単価表!$F$4:$H$25,2,FALSE),""))+IF($G$13="",0,IF($T$5="②","",IF(AND($E45="○",$G45="○",$H45="○"),VLOOKUP($G$13,報酬単価表!$A$30:$F$32,3,FALSE),""))),"")</f>
        <v/>
      </c>
      <c r="L45" s="177" t="str">
        <f>IFERROR(IF($T$5="②","",IF(AND($E45="○",$G45="○",$H45="○"),VLOOKUP($G$12&amp;$G$11,報酬単価表!$F$4:$H$25,3,FALSE),""))+IF($T$5="②","",IF(AND($E45="○",$G45="○",$H45="○"),VLOOKUP($G$13,報酬単価表!$A$30:$D$32,4,FALSE),"")),"")</f>
        <v/>
      </c>
      <c r="M45" s="176" t="str">
        <f t="shared" si="1"/>
        <v/>
      </c>
      <c r="N45" s="245" t="str">
        <f>IF($T$5="②","",IF(I45="","",IF(AND(E45="○",G45="○",H45="○",I45&lt;&gt;""),IF(I45="延長支援無し",0,IF(I45="1時間未満",VLOOKUP($G$16,報酬単価表!$D$38:$I$39,4,FALSE),IF(I45="1時間以上2時間未満",VLOOKUP($G$16,報酬単価表!$D$38:$I$39,5,FALSE),VLOOKUP($G$16,報酬単価表!$D$38:$I$39,6,FALSE)))),"")))</f>
        <v/>
      </c>
      <c r="O45" s="132"/>
      <c r="P45" s="133"/>
      <c r="Q45" s="134"/>
      <c r="R45" s="135"/>
      <c r="S45" s="189"/>
      <c r="T45" s="193"/>
      <c r="U45" s="27"/>
    </row>
    <row r="46" spans="1:21" ht="19.5" customHeight="1">
      <c r="A46" s="13"/>
      <c r="B46" s="143">
        <v>19</v>
      </c>
      <c r="C46" s="144">
        <v>43909</v>
      </c>
      <c r="D46" s="183" t="s">
        <v>265</v>
      </c>
      <c r="E46" s="223"/>
      <c r="F46" s="224"/>
      <c r="G46" s="225"/>
      <c r="H46" s="226"/>
      <c r="I46" s="227"/>
      <c r="J46" s="291"/>
      <c r="K46" s="176" t="str">
        <f>IFERROR(IF($T$5="②","",IF(AND($E46="○",$G46="○",$H46="○"),VLOOKUP($G$12&amp;$G$11,報酬単価表!$F$4:$H$25,2,FALSE),""))+IF($G$13="",0,IF($T$5="②","",IF(AND($E46="○",$G46="○",$H46="○"),VLOOKUP($G$13,報酬単価表!$A$30:$F$32,3,FALSE),""))),"")</f>
        <v/>
      </c>
      <c r="L46" s="177" t="str">
        <f>IFERROR(IF($T$5="②","",IF(AND($E46="○",$G46="○",$H46="○"),VLOOKUP($G$12&amp;$G$11,報酬単価表!$F$4:$H$25,3,FALSE),""))+IF($T$5="②","",IF(AND($E46="○",$G46="○",$H46="○"),VLOOKUP($G$13,報酬単価表!$A$30:$D$32,4,FALSE),"")),"")</f>
        <v/>
      </c>
      <c r="M46" s="176" t="str">
        <f t="shared" si="1"/>
        <v/>
      </c>
      <c r="N46" s="245" t="str">
        <f>IF($T$5="②","",IF(I46="","",IF(AND(E46="○",G46="○",H46="○",I46&lt;&gt;""),IF(I46="延長支援無し",0,IF(I46="1時間未満",VLOOKUP($G$16,報酬単価表!$D$38:$I$39,4,FALSE),IF(I46="1時間以上2時間未満",VLOOKUP($G$16,報酬単価表!$D$38:$I$39,5,FALSE),VLOOKUP($G$16,報酬単価表!$D$38:$I$39,6,FALSE)))),"")))</f>
        <v/>
      </c>
      <c r="O46" s="132"/>
      <c r="P46" s="133"/>
      <c r="Q46" s="134"/>
      <c r="R46" s="135"/>
      <c r="S46" s="189"/>
      <c r="T46" s="193"/>
      <c r="U46" s="27"/>
    </row>
    <row r="47" spans="1:21" ht="19.5" customHeight="1">
      <c r="A47" s="13"/>
      <c r="B47" s="143">
        <v>20</v>
      </c>
      <c r="C47" s="144">
        <v>43910</v>
      </c>
      <c r="D47" s="186" t="s">
        <v>264</v>
      </c>
      <c r="E47" s="223" t="s">
        <v>163</v>
      </c>
      <c r="F47" s="224"/>
      <c r="G47" s="223"/>
      <c r="H47" s="226"/>
      <c r="I47" s="227"/>
      <c r="J47" s="291"/>
      <c r="K47" s="176" t="str">
        <f>IFERROR(IF($T$5="②","",IF(AND($E47="○",$G47="○",$H47="○"),VLOOKUP($G$12&amp;$G$11,報酬単価表!$F$4:$H$25,2,FALSE),""))+IF($G$13="",0,IF($T$5="②","",IF(AND($E47="○",$G47="○",$H47="○"),VLOOKUP($G$13,報酬単価表!$A$30:$F$32,3,FALSE),""))),"")</f>
        <v/>
      </c>
      <c r="L47" s="177" t="str">
        <f>IFERROR(IF($T$5="②","",IF(AND($E47="○",$G47="○",$H47="○"),VLOOKUP($G$12&amp;$G$11,報酬単価表!$F$4:$H$25,3,FALSE),""))+IF($T$5="②","",IF(AND($E47="○",$G47="○",$H47="○"),VLOOKUP($G$13,報酬単価表!$A$30:$D$32,4,FALSE),"")),"")</f>
        <v/>
      </c>
      <c r="M47" s="176" t="str">
        <f t="shared" si="1"/>
        <v/>
      </c>
      <c r="N47" s="245" t="str">
        <f>IF($T$5="②","",IF(I47="","",IF(AND(E47="○",G47="○",H47="○",I47&lt;&gt;""),IF(I47="延長支援無し",0,IF(I47="1時間未満",VLOOKUP($G$16,報酬単価表!$D$38:$I$39,4,FALSE),IF(I47="1時間以上2時間未満",VLOOKUP($G$16,報酬単価表!$D$38:$I$39,5,FALSE),VLOOKUP($G$16,報酬単価表!$D$38:$I$39,6,FALSE)))),"")))</f>
        <v/>
      </c>
      <c r="O47" s="132"/>
      <c r="P47" s="133"/>
      <c r="Q47" s="134"/>
      <c r="R47" s="135"/>
      <c r="S47" s="189"/>
      <c r="T47" s="193"/>
      <c r="U47" s="27"/>
    </row>
    <row r="48" spans="1:21" ht="19.5" customHeight="1">
      <c r="A48" s="13"/>
      <c r="B48" s="143">
        <v>21</v>
      </c>
      <c r="C48" s="144">
        <v>43911</v>
      </c>
      <c r="D48" s="184" t="s">
        <v>52</v>
      </c>
      <c r="E48" s="223"/>
      <c r="F48" s="224"/>
      <c r="G48" s="225"/>
      <c r="H48" s="226"/>
      <c r="I48" s="227"/>
      <c r="J48" s="291"/>
      <c r="K48" s="176" t="str">
        <f>IFERROR(IF($T$5="②","",IF(AND($E48="○",$G48="○",$H48="○"),VLOOKUP($G$12&amp;$G$11,報酬単価表!$F$4:$H$25,2,FALSE),""))+IF($G$13="",0,IF($T$5="②","",IF(AND($E48="○",$G48="○",$H48="○"),VLOOKUP($G$13,報酬単価表!$A$30:$F$32,3,FALSE),""))),"")</f>
        <v/>
      </c>
      <c r="L48" s="177" t="str">
        <f>IFERROR(IF($T$5="②","",IF(AND($E48="○",$G48="○",$H48="○"),VLOOKUP($G$12&amp;$G$11,報酬単価表!$F$4:$H$25,3,FALSE),""))+IF($T$5="②","",IF(AND($E48="○",$G48="○",$H48="○"),VLOOKUP($G$13,報酬単価表!$A$30:$D$32,4,FALSE),"")),"")</f>
        <v/>
      </c>
      <c r="M48" s="176" t="str">
        <f t="shared" si="1"/>
        <v/>
      </c>
      <c r="N48" s="245" t="str">
        <f>IF($T$5="②","",IF(I48="","",IF(AND(E48="○",G48="○",H48="○",I48&lt;&gt;""),IF(I48="延長支援無し",0,IF(I48="1時間未満",VLOOKUP($G$16,報酬単価表!$D$38:$I$39,4,FALSE),IF(I48="1時間以上2時間未満",VLOOKUP($G$16,報酬単価表!$D$38:$I$39,5,FALSE),VLOOKUP($G$16,報酬単価表!$D$38:$I$39,6,FALSE)))),"")))</f>
        <v/>
      </c>
      <c r="O48" s="132"/>
      <c r="P48" s="133"/>
      <c r="Q48" s="134"/>
      <c r="R48" s="135"/>
      <c r="S48" s="189"/>
      <c r="T48" s="193"/>
      <c r="U48" s="27"/>
    </row>
    <row r="49" spans="1:21" ht="19.5" customHeight="1">
      <c r="A49" s="13"/>
      <c r="B49" s="143">
        <v>22</v>
      </c>
      <c r="C49" s="144">
        <v>43912</v>
      </c>
      <c r="D49" s="182" t="s">
        <v>46</v>
      </c>
      <c r="E49" s="223"/>
      <c r="F49" s="224"/>
      <c r="G49" s="225"/>
      <c r="H49" s="226"/>
      <c r="I49" s="227"/>
      <c r="J49" s="291"/>
      <c r="K49" s="176" t="str">
        <f>IFERROR(IF($T$5="②","",IF(AND($E49="○",$G49="○",$H49="○"),VLOOKUP($G$12&amp;$G$11,報酬単価表!$F$4:$H$25,2,FALSE),""))+IF($G$13="",0,IF($T$5="②","",IF(AND($E49="○",$G49="○",$H49="○"),VLOOKUP($G$13,報酬単価表!$A$30:$F$32,3,FALSE),""))),"")</f>
        <v/>
      </c>
      <c r="L49" s="177" t="str">
        <f>IFERROR(IF($T$5="②","",IF(AND($E49="○",$G49="○",$H49="○"),VLOOKUP($G$12&amp;$G$11,報酬単価表!$F$4:$H$25,3,FALSE),""))+IF($T$5="②","",IF(AND($E49="○",$G49="○",$H49="○"),VLOOKUP($G$13,報酬単価表!$A$30:$D$32,4,FALSE),"")),"")</f>
        <v/>
      </c>
      <c r="M49" s="176" t="str">
        <f t="shared" si="1"/>
        <v/>
      </c>
      <c r="N49" s="245" t="str">
        <f>IF($T$5="②","",IF(I49="","",IF(AND(E49="○",G49="○",H49="○",I49&lt;&gt;""),IF(I49="延長支援無し",0,IF(I49="1時間未満",VLOOKUP($G$16,報酬単価表!$D$38:$I$39,4,FALSE),IF(I49="1時間以上2時間未満",VLOOKUP($G$16,報酬単価表!$D$38:$I$39,5,FALSE),VLOOKUP($G$16,報酬単価表!$D$38:$I$39,6,FALSE)))),"")))</f>
        <v/>
      </c>
      <c r="O49" s="132"/>
      <c r="P49" s="133"/>
      <c r="Q49" s="134"/>
      <c r="R49" s="135"/>
      <c r="S49" s="189"/>
      <c r="T49" s="193"/>
      <c r="U49" s="27"/>
    </row>
    <row r="50" spans="1:21" ht="19.5" customHeight="1">
      <c r="A50" s="13"/>
      <c r="B50" s="143">
        <v>23</v>
      </c>
      <c r="C50" s="144">
        <v>43913</v>
      </c>
      <c r="D50" s="183" t="s">
        <v>53</v>
      </c>
      <c r="E50" s="223" t="s">
        <v>163</v>
      </c>
      <c r="F50" s="224"/>
      <c r="G50" s="223"/>
      <c r="H50" s="226"/>
      <c r="I50" s="227"/>
      <c r="J50" s="291"/>
      <c r="K50" s="176" t="str">
        <f>IFERROR(IF($T$5="②","",IF(AND($E50="○",$G50="○",$H50="○"),VLOOKUP($G$12&amp;$G$11,報酬単価表!$F$4:$H$25,2,FALSE),""))+IF($G$13="",0,IF($T$5="②","",IF(AND($E50="○",$G50="○",$H50="○"),VLOOKUP($G$13,報酬単価表!$A$30:$F$32,3,FALSE),""))),"")</f>
        <v/>
      </c>
      <c r="L50" s="177" t="str">
        <f>IFERROR(IF($T$5="②","",IF(AND($E50="○",$G50="○",$H50="○"),VLOOKUP($G$12&amp;$G$11,報酬単価表!$F$4:$H$25,3,FALSE),""))+IF($T$5="②","",IF(AND($E50="○",$G50="○",$H50="○"),VLOOKUP($G$13,報酬単価表!$A$30:$D$32,4,FALSE),"")),"")</f>
        <v/>
      </c>
      <c r="M50" s="176" t="str">
        <f t="shared" si="1"/>
        <v/>
      </c>
      <c r="N50" s="245" t="str">
        <f>IF($T$5="②","",IF(I50="","",IF(AND(E50="○",G50="○",H50="○",I50&lt;&gt;""),IF(I50="延長支援無し",0,IF(I50="1時間未満",VLOOKUP($G$16,報酬単価表!$D$38:$I$39,4,FALSE),IF(I50="1時間以上2時間未満",VLOOKUP($G$16,報酬単価表!$D$38:$I$39,5,FALSE),VLOOKUP($G$16,報酬単価表!$D$38:$I$39,6,FALSE)))),"")))</f>
        <v/>
      </c>
      <c r="O50" s="132"/>
      <c r="P50" s="133"/>
      <c r="Q50" s="134"/>
      <c r="R50" s="135"/>
      <c r="S50" s="189"/>
      <c r="T50" s="193"/>
      <c r="U50" s="27"/>
    </row>
    <row r="51" spans="1:21" ht="19.5" customHeight="1">
      <c r="A51" s="13"/>
      <c r="B51" s="143">
        <v>24</v>
      </c>
      <c r="C51" s="144">
        <v>43914</v>
      </c>
      <c r="D51" s="183" t="s">
        <v>48</v>
      </c>
      <c r="E51" s="223"/>
      <c r="F51" s="224"/>
      <c r="G51" s="223"/>
      <c r="H51" s="226"/>
      <c r="I51" s="227"/>
      <c r="J51" s="291"/>
      <c r="K51" s="176" t="str">
        <f>IFERROR(IF($T$5="②","",IF(AND($E51="○",$G51="○",$H51="○"),VLOOKUP($G$12&amp;$G$11,報酬単価表!$F$4:$H$25,2,FALSE),""))+IF($G$13="",0,IF($T$5="②","",IF(AND($E51="○",$G51="○",$H51="○"),VLOOKUP($G$13,報酬単価表!$A$30:$F$32,3,FALSE),""))),"")</f>
        <v/>
      </c>
      <c r="L51" s="177" t="str">
        <f>IFERROR(IF($T$5="②","",IF(AND($E51="○",$G51="○",$H51="○"),VLOOKUP($G$12&amp;$G$11,報酬単価表!$F$4:$H$25,3,FALSE),""))+IF($T$5="②","",IF(AND($E51="○",$G51="○",$H51="○"),VLOOKUP($G$13,報酬単価表!$A$30:$D$32,4,FALSE),"")),"")</f>
        <v/>
      </c>
      <c r="M51" s="176" t="str">
        <f t="shared" si="1"/>
        <v/>
      </c>
      <c r="N51" s="245" t="str">
        <f>IF($T$5="②","",IF(I51="","",IF(AND(E51="○",G51="○",H51="○",I51&lt;&gt;""),IF(I51="延長支援無し",0,IF(I51="1時間未満",VLOOKUP($G$16,報酬単価表!$D$38:$I$39,4,FALSE),IF(I51="1時間以上2時間未満",VLOOKUP($G$16,報酬単価表!$D$38:$I$39,5,FALSE),VLOOKUP($G$16,報酬単価表!$D$38:$I$39,6,FALSE)))),"")))</f>
        <v/>
      </c>
      <c r="O51" s="132"/>
      <c r="P51" s="133"/>
      <c r="Q51" s="134"/>
      <c r="R51" s="135"/>
      <c r="S51" s="189"/>
      <c r="T51" s="193"/>
      <c r="U51" s="27"/>
    </row>
    <row r="52" spans="1:21" ht="19.5" customHeight="1">
      <c r="A52" s="13"/>
      <c r="B52" s="143">
        <v>25</v>
      </c>
      <c r="C52" s="144">
        <v>43915</v>
      </c>
      <c r="D52" s="183" t="s">
        <v>49</v>
      </c>
      <c r="E52" s="223"/>
      <c r="F52" s="224"/>
      <c r="G52" s="223"/>
      <c r="H52" s="226"/>
      <c r="I52" s="227"/>
      <c r="J52" s="291"/>
      <c r="K52" s="176" t="str">
        <f>IFERROR(IF($T$5="②","",IF(AND($E52="○",$G52="○",$H52="○"),VLOOKUP($G$12&amp;$G$11,報酬単価表!$F$4:$H$25,2,FALSE),""))+IF($G$13="",0,IF($T$5="②","",IF(AND($E52="○",$G52="○",$H52="○"),VLOOKUP($G$13,報酬単価表!$A$30:$F$32,3,FALSE),""))),"")</f>
        <v/>
      </c>
      <c r="L52" s="177" t="str">
        <f>IFERROR(IF($T$5="②","",IF(AND($E52="○",$G52="○",$H52="○"),VLOOKUP($G$12&amp;$G$11,報酬単価表!$F$4:$H$25,3,FALSE),""))+IF($T$5="②","",IF(AND($E52="○",$G52="○",$H52="○"),VLOOKUP($G$13,報酬単価表!$A$30:$D$32,4,FALSE),"")),"")</f>
        <v/>
      </c>
      <c r="M52" s="176" t="str">
        <f t="shared" si="1"/>
        <v/>
      </c>
      <c r="N52" s="245" t="str">
        <f>IF($T$5="②","",IF(I52="","",IF(AND(E52="○",G52="○",H52="○",I52&lt;&gt;""),IF(I52="延長支援無し",0,IF(I52="1時間未満",VLOOKUP($G$16,報酬単価表!$D$38:$I$39,4,FALSE),IF(I52="1時間以上2時間未満",VLOOKUP($G$16,報酬単価表!$D$38:$I$39,5,FALSE),VLOOKUP($G$16,報酬単価表!$D$38:$I$39,6,FALSE)))),"")))</f>
        <v/>
      </c>
      <c r="O52" s="132"/>
      <c r="P52" s="133"/>
      <c r="Q52" s="134"/>
      <c r="R52" s="135"/>
      <c r="S52" s="189"/>
      <c r="T52" s="193"/>
      <c r="U52" s="27"/>
    </row>
    <row r="53" spans="1:21" ht="19.5" customHeight="1">
      <c r="A53" s="13"/>
      <c r="B53" s="143">
        <v>26</v>
      </c>
      <c r="C53" s="144">
        <v>43916</v>
      </c>
      <c r="D53" s="183" t="s">
        <v>50</v>
      </c>
      <c r="E53" s="223"/>
      <c r="F53" s="224"/>
      <c r="G53" s="223"/>
      <c r="H53" s="226"/>
      <c r="I53" s="227"/>
      <c r="J53" s="291"/>
      <c r="K53" s="176" t="str">
        <f>IFERROR(IF($T$5="②","",IF(AND($E53="○",$G53="○",$H53="○"),VLOOKUP($G$12&amp;$G$11,報酬単価表!$F$4:$H$25,2,FALSE),""))+IF($G$13="",0,IF($T$5="②","",IF(AND($E53="○",$G53="○",$H53="○"),VLOOKUP($G$13,報酬単価表!$A$30:$F$32,3,FALSE),""))),"")</f>
        <v/>
      </c>
      <c r="L53" s="177" t="str">
        <f>IFERROR(IF($T$5="②","",IF(AND($E53="○",$G53="○",$H53="○"),VLOOKUP($G$12&amp;$G$11,報酬単価表!$F$4:$H$25,3,FALSE),""))+IF($T$5="②","",IF(AND($E53="○",$G53="○",$H53="○"),VLOOKUP($G$13,報酬単価表!$A$30:$D$32,4,FALSE),"")),"")</f>
        <v/>
      </c>
      <c r="M53" s="176" t="str">
        <f t="shared" si="1"/>
        <v/>
      </c>
      <c r="N53" s="245" t="str">
        <f>IF($T$5="②","",IF(I53="","",IF(AND(E53="○",G53="○",H53="○",I53&lt;&gt;""),IF(I53="延長支援無し",0,IF(I53="1時間未満",VLOOKUP($G$16,報酬単価表!$D$38:$I$39,4,FALSE),IF(I53="1時間以上2時間未満",VLOOKUP($G$16,報酬単価表!$D$38:$I$39,5,FALSE),VLOOKUP($G$16,報酬単価表!$D$38:$I$39,6,FALSE)))),"")))</f>
        <v/>
      </c>
      <c r="O53" s="132"/>
      <c r="P53" s="133"/>
      <c r="Q53" s="134"/>
      <c r="R53" s="135"/>
      <c r="S53" s="189"/>
      <c r="T53" s="193"/>
      <c r="U53" s="27"/>
    </row>
    <row r="54" spans="1:21" ht="19.5" customHeight="1">
      <c r="A54" s="13"/>
      <c r="B54" s="143">
        <v>27</v>
      </c>
      <c r="C54" s="144">
        <v>43917</v>
      </c>
      <c r="D54" s="183" t="s">
        <v>51</v>
      </c>
      <c r="E54" s="223"/>
      <c r="F54" s="224"/>
      <c r="G54" s="225"/>
      <c r="H54" s="226"/>
      <c r="I54" s="227"/>
      <c r="J54" s="291"/>
      <c r="K54" s="176" t="str">
        <f>IFERROR(IF($T$5="②","",IF(AND($E54="○",$G54="○",$H54="○"),VLOOKUP($G$12&amp;$G$11,報酬単価表!$F$4:$H$25,2,FALSE),""))+IF($G$13="",0,IF($T$5="②","",IF(AND($E54="○",$G54="○",$H54="○"),VLOOKUP($G$13,報酬単価表!$A$30:$F$32,3,FALSE),""))),"")</f>
        <v/>
      </c>
      <c r="L54" s="177" t="str">
        <f>IFERROR(IF($T$5="②","",IF(AND($E54="○",$G54="○",$H54="○"),VLOOKUP($G$12&amp;$G$11,報酬単価表!$F$4:$H$25,3,FALSE),""))+IF($T$5="②","",IF(AND($E54="○",$G54="○",$H54="○"),VLOOKUP($G$13,報酬単価表!$A$30:$D$32,4,FALSE),"")),"")</f>
        <v/>
      </c>
      <c r="M54" s="176" t="str">
        <f t="shared" si="1"/>
        <v/>
      </c>
      <c r="N54" s="245" t="str">
        <f>IF($T$5="②","",IF(I54="","",IF(AND(E54="○",G54="○",H54="○",I54&lt;&gt;""),IF(I54="延長支援無し",0,IF(I54="1時間未満",VLOOKUP($G$16,報酬単価表!$D$38:$I$39,4,FALSE),IF(I54="1時間以上2時間未満",VLOOKUP($G$16,報酬単価表!$D$38:$I$39,5,FALSE),VLOOKUP($G$16,報酬単価表!$D$38:$I$39,6,FALSE)))),"")))</f>
        <v/>
      </c>
      <c r="O54" s="132"/>
      <c r="P54" s="133"/>
      <c r="Q54" s="134"/>
      <c r="R54" s="135"/>
      <c r="S54" s="189"/>
      <c r="T54" s="193"/>
      <c r="U54" s="27"/>
    </row>
    <row r="55" spans="1:21" ht="19.5" customHeight="1">
      <c r="A55" s="13"/>
      <c r="B55" s="143">
        <v>28</v>
      </c>
      <c r="C55" s="144">
        <v>43918</v>
      </c>
      <c r="D55" s="184" t="s">
        <v>52</v>
      </c>
      <c r="E55" s="223"/>
      <c r="F55" s="224"/>
      <c r="G55" s="225"/>
      <c r="H55" s="226"/>
      <c r="I55" s="227"/>
      <c r="J55" s="291"/>
      <c r="K55" s="176" t="str">
        <f>IFERROR(IF($T$5="②","",IF(AND($E55="○",$G55="○",$H55="○"),VLOOKUP($G$12&amp;$G$11,報酬単価表!$F$4:$H$25,2,FALSE),""))+IF($G$13="",0,IF($T$5="②","",IF(AND($E55="○",$G55="○",$H55="○"),VLOOKUP($G$13,報酬単価表!$A$30:$F$32,3,FALSE),""))),"")</f>
        <v/>
      </c>
      <c r="L55" s="177" t="str">
        <f>IFERROR(IF($T$5="②","",IF(AND($E55="○",$G55="○",$H55="○"),VLOOKUP($G$12&amp;$G$11,報酬単価表!$F$4:$H$25,3,FALSE),""))+IF($T$5="②","",IF(AND($E55="○",$G55="○",$H55="○"),VLOOKUP($G$13,報酬単価表!$A$30:$D$32,4,FALSE),"")),"")</f>
        <v/>
      </c>
      <c r="M55" s="176" t="str">
        <f t="shared" si="1"/>
        <v/>
      </c>
      <c r="N55" s="245" t="str">
        <f>IF($T$5="②","",IF(I55="","",IF(AND(E55="○",G55="○",H55="○",I55&lt;&gt;""),IF(I55="延長支援無し",0,IF(I55="1時間未満",VLOOKUP($G$16,報酬単価表!$D$38:$I$39,4,FALSE),IF(I55="1時間以上2時間未満",VLOOKUP($G$16,報酬単価表!$D$38:$I$39,5,FALSE),VLOOKUP($G$16,報酬単価表!$D$38:$I$39,6,FALSE)))),"")))</f>
        <v/>
      </c>
      <c r="O55" s="132"/>
      <c r="P55" s="133"/>
      <c r="Q55" s="134"/>
      <c r="R55" s="135"/>
      <c r="S55" s="189"/>
      <c r="T55" s="193"/>
      <c r="U55" s="27"/>
    </row>
    <row r="56" spans="1:21" ht="19.5" customHeight="1">
      <c r="A56" s="13"/>
      <c r="B56" s="143">
        <v>29</v>
      </c>
      <c r="C56" s="144">
        <v>43919</v>
      </c>
      <c r="D56" s="182" t="s">
        <v>46</v>
      </c>
      <c r="E56" s="223"/>
      <c r="F56" s="224"/>
      <c r="G56" s="225"/>
      <c r="H56" s="226"/>
      <c r="I56" s="227"/>
      <c r="J56" s="291"/>
      <c r="K56" s="176" t="str">
        <f>IFERROR(IF($T$5="②","",IF(AND($E56="○",$G56="○",$H56="○"),VLOOKUP($G$12&amp;$G$11,報酬単価表!$F$4:$H$25,2,FALSE),""))+IF($G$13="",0,IF($T$5="②","",IF(AND($E56="○",$G56="○",$H56="○"),VLOOKUP($G$13,報酬単価表!$A$30:$F$32,3,FALSE),""))),"")</f>
        <v/>
      </c>
      <c r="L56" s="177" t="str">
        <f>IFERROR(IF($T$5="②","",IF(AND($E56="○",$G56="○",$H56="○"),VLOOKUP($G$12&amp;$G$11,報酬単価表!$F$4:$H$25,3,FALSE),""))+IF($T$5="②","",IF(AND($E56="○",$G56="○",$H56="○"),VLOOKUP($G$13,報酬単価表!$A$30:$D$32,4,FALSE),"")),"")</f>
        <v/>
      </c>
      <c r="M56" s="176" t="str">
        <f t="shared" si="1"/>
        <v/>
      </c>
      <c r="N56" s="245" t="str">
        <f>IF($T$5="②","",IF(I56="","",IF(AND(E56="○",G56="○",H56="○",I56&lt;&gt;""),IF(I56="延長支援無し",0,IF(I56="1時間未満",VLOOKUP($G$16,報酬単価表!$D$38:$I$39,4,FALSE),IF(I56="1時間以上2時間未満",VLOOKUP($G$16,報酬単価表!$D$38:$I$39,5,FALSE),VLOOKUP($G$16,報酬単価表!$D$38:$I$39,6,FALSE)))),"")))</f>
        <v/>
      </c>
      <c r="O56" s="132"/>
      <c r="P56" s="133"/>
      <c r="Q56" s="134"/>
      <c r="R56" s="135"/>
      <c r="S56" s="189"/>
      <c r="T56" s="193"/>
      <c r="U56" s="27"/>
    </row>
    <row r="57" spans="1:21" ht="19.5" customHeight="1">
      <c r="A57" s="13"/>
      <c r="B57" s="143">
        <v>30</v>
      </c>
      <c r="C57" s="144">
        <v>43920</v>
      </c>
      <c r="D57" s="183" t="s">
        <v>53</v>
      </c>
      <c r="E57" s="223"/>
      <c r="F57" s="224"/>
      <c r="G57" s="225"/>
      <c r="H57" s="226"/>
      <c r="I57" s="227"/>
      <c r="J57" s="291"/>
      <c r="K57" s="176" t="str">
        <f>IFERROR(IF($T$5="②","",IF(AND($E57="○",$G57="○",$H57="○"),VLOOKUP($G$12&amp;$G$11,報酬単価表!$F$4:$H$25,2,FALSE),""))+IF($G$13="",0,IF($T$5="②","",IF(AND($E57="○",$G57="○",$H57="○"),VLOOKUP($G$13,報酬単価表!$A$30:$F$32,3,FALSE),""))),"")</f>
        <v/>
      </c>
      <c r="L57" s="177" t="str">
        <f>IFERROR(IF($T$5="②","",IF(AND($E57="○",$G57="○",$H57="○"),VLOOKUP($G$12&amp;$G$11,報酬単価表!$F$4:$H$25,3,FALSE),""))+IF($T$5="②","",IF(AND($E57="○",$G57="○",$H57="○"),VLOOKUP($G$13,報酬単価表!$A$30:$D$32,4,FALSE),"")),"")</f>
        <v/>
      </c>
      <c r="M57" s="176" t="str">
        <f t="shared" si="1"/>
        <v/>
      </c>
      <c r="N57" s="245" t="str">
        <f>IF($T$5="②","",IF(I57="","",IF(AND(E57="○",G57="○",H57="○",I57&lt;&gt;""),IF(I57="延長支援無し",0,IF(I57="1時間未満",VLOOKUP($G$16,報酬単価表!$D$38:$I$39,4,FALSE),IF(I57="1時間以上2時間未満",VLOOKUP($G$16,報酬単価表!$D$38:$I$39,5,FALSE),VLOOKUP($G$16,報酬単価表!$D$38:$I$39,6,FALSE)))),"")))</f>
        <v/>
      </c>
      <c r="O57" s="132"/>
      <c r="P57" s="133"/>
      <c r="Q57" s="134"/>
      <c r="R57" s="135"/>
      <c r="S57" s="189"/>
      <c r="T57" s="193"/>
      <c r="U57" s="27"/>
    </row>
    <row r="58" spans="1:21" ht="19.5" customHeight="1" thickBot="1">
      <c r="A58" s="13"/>
      <c r="B58" s="145">
        <v>31</v>
      </c>
      <c r="C58" s="146">
        <v>43921</v>
      </c>
      <c r="D58" s="185" t="s">
        <v>48</v>
      </c>
      <c r="E58" s="223"/>
      <c r="F58" s="224"/>
      <c r="G58" s="228"/>
      <c r="H58" s="226"/>
      <c r="I58" s="227"/>
      <c r="J58" s="291"/>
      <c r="K58" s="178" t="str">
        <f>IFERROR(IF($T$5="②","",IF(AND($E58="○",$G58="○",$H58="○"),VLOOKUP($G$12&amp;$G$11,報酬単価表!$F$4:$H$25,2,FALSE),""))+IF($G$13="",0,IF($T$5="②","",IF(AND($E58="○",$G58="○",$H58="○"),VLOOKUP($G$13,報酬単価表!$A$30:$F$32,3,FALSE),""))),"")</f>
        <v/>
      </c>
      <c r="L58" s="179" t="str">
        <f>IFERROR(IF($T$5="②","",IF(AND($E58="○",$G58="○",$H58="○"),VLOOKUP($G$12&amp;$G$11,報酬単価表!$F$4:$H$25,3,FALSE),""))+IF($T$5="②","",IF(AND($E58="○",$G58="○",$H58="○"),VLOOKUP($G$13,報酬単価表!$A$30:$D$32,4,FALSE),"")),"")</f>
        <v/>
      </c>
      <c r="M58" s="178" t="str">
        <f t="shared" si="1"/>
        <v/>
      </c>
      <c r="N58" s="246" t="str">
        <f>IF($T$5="②","",IF(I58="","",IF(AND(E58="○",G58="○",H58="○",I58&lt;&gt;""),IF(I58="延長支援無し",0,IF(I58="1時間未満",VLOOKUP($G$16,報酬単価表!$D$38:$I$39,4,FALSE),IF(I58="1時間以上2時間未満",VLOOKUP($G$16,報酬単価表!$D$38:$I$39,5,FALSE),VLOOKUP($G$16,報酬単価表!$D$38:$I$39,6,FALSE)))),"")))</f>
        <v/>
      </c>
      <c r="O58" s="136"/>
      <c r="P58" s="137"/>
      <c r="Q58" s="138"/>
      <c r="R58" s="139"/>
      <c r="S58" s="140"/>
      <c r="T58" s="194"/>
      <c r="U58" s="27"/>
    </row>
    <row r="59" spans="1:21" ht="19.5" customHeight="1" thickBot="1">
      <c r="A59" s="13"/>
      <c r="B59" s="707" t="s">
        <v>54</v>
      </c>
      <c r="C59" s="708"/>
      <c r="D59" s="709"/>
      <c r="E59" s="710">
        <f>COUNTA(E28:E58)</f>
        <v>15</v>
      </c>
      <c r="F59" s="711"/>
      <c r="G59" s="148">
        <f>COUNTA(G28:G58)</f>
        <v>6</v>
      </c>
      <c r="H59" s="148">
        <f>COUNTA(H28:H58)</f>
        <v>0</v>
      </c>
      <c r="I59" s="147"/>
      <c r="J59" s="150">
        <f>SUMIFS(J28:J58,E28:E58,"○",G28:G58,"○",H28:H58,"")</f>
        <v>60000</v>
      </c>
      <c r="K59" s="151">
        <f>SUM(K28:K58)</f>
        <v>0</v>
      </c>
      <c r="L59" s="152">
        <f>SUM(L28:L58)</f>
        <v>0</v>
      </c>
      <c r="M59" s="151">
        <f>SUM(M28:M58)</f>
        <v>0</v>
      </c>
      <c r="N59" s="153">
        <f>SUM(N28:N58)</f>
        <v>0</v>
      </c>
      <c r="O59" s="154"/>
      <c r="P59" s="155"/>
      <c r="Q59" s="156"/>
      <c r="R59" s="157"/>
      <c r="S59" s="190"/>
      <c r="T59" s="195"/>
      <c r="U59" s="16"/>
    </row>
    <row r="60" spans="1:21" ht="19.5" customHeight="1">
      <c r="A60" s="13"/>
      <c r="B60" s="694" t="s">
        <v>55</v>
      </c>
      <c r="C60" s="695"/>
      <c r="D60" s="695"/>
      <c r="E60" s="695"/>
      <c r="F60" s="695"/>
      <c r="G60" s="695"/>
      <c r="H60" s="695"/>
      <c r="I60" s="696"/>
      <c r="J60" s="218"/>
      <c r="K60" s="158">
        <f>IF($G$14="","",IF($G$14="Ⅳ",ROUND(K59*0.033*90/100,0),IF($G$14="Ⅴ",ROUND(K59*0.033*80/100,0),ROUND(K59*$H$14,0))))</f>
        <v>0</v>
      </c>
      <c r="L60" s="159">
        <f>IF($G$14="","",IF($G$14="Ⅳ",ROUND(L59*0.033*90/100,0),IF($G$14="Ⅴ",ROUND(L59*0.033*80/100,0),ROUND(L59*$H$14,0))))</f>
        <v>0</v>
      </c>
      <c r="M60" s="158">
        <f>IF(G14="","",L60-K60)</f>
        <v>0</v>
      </c>
      <c r="N60" s="160"/>
      <c r="O60" s="161"/>
      <c r="P60" s="162"/>
      <c r="Q60" s="163"/>
      <c r="R60" s="164"/>
      <c r="S60" s="161"/>
      <c r="T60" s="196" t="str">
        <f t="shared" ref="T60" si="2">IF(S60="","",ROUNDDOWN(S60*0.1,0))</f>
        <v/>
      </c>
      <c r="U60" s="16"/>
    </row>
    <row r="61" spans="1:21" ht="19.5" customHeight="1" thickBot="1">
      <c r="A61" s="13"/>
      <c r="B61" s="697" t="s">
        <v>56</v>
      </c>
      <c r="C61" s="698"/>
      <c r="D61" s="698"/>
      <c r="E61" s="698"/>
      <c r="F61" s="698"/>
      <c r="G61" s="698"/>
      <c r="H61" s="698"/>
      <c r="I61" s="699"/>
      <c r="J61" s="165"/>
      <c r="K61" s="219">
        <f>IF($G$15="","",IF($G$15="Ⅳ",ROUND(K59*0.033*90/100,0),IF($G$15="Ⅴ",ROUND(K59*0.033*80/100,0),ROUND(K59*$H$15,0))))</f>
        <v>0</v>
      </c>
      <c r="L61" s="220">
        <f>IF($G$15="","",IF($G$15="Ⅳ",ROUND(L59*0.033*90/100,0),IF($G$15="Ⅴ",ROUND(L59*0.033*80/100,0),ROUND(L59*$H$15,0))))</f>
        <v>0</v>
      </c>
      <c r="M61" s="166">
        <f>IF(G15="","",L61-K61)</f>
        <v>0</v>
      </c>
      <c r="N61" s="167"/>
      <c r="O61" s="168"/>
      <c r="P61" s="169"/>
      <c r="Q61" s="170"/>
      <c r="R61" s="171"/>
      <c r="S61" s="168"/>
      <c r="T61" s="197" t="str">
        <f>IF(S61="","",ROUNDDOWN(S61*0.1,0))</f>
        <v/>
      </c>
      <c r="U61" s="16"/>
    </row>
    <row r="62" spans="1:21" ht="19.5" customHeight="1" thickBot="1">
      <c r="A62" s="13"/>
      <c r="B62" s="577" t="s">
        <v>239</v>
      </c>
      <c r="C62" s="700"/>
      <c r="D62" s="700"/>
      <c r="E62" s="700"/>
      <c r="F62" s="700"/>
      <c r="G62" s="700"/>
      <c r="H62" s="700"/>
      <c r="I62" s="700"/>
      <c r="J62" s="150">
        <f>IFERROR(SUM(J59:J61),0)</f>
        <v>60000</v>
      </c>
      <c r="K62" s="151">
        <f>IFERROR(SUM(K59:K61),0)</f>
        <v>0</v>
      </c>
      <c r="L62" s="152">
        <f>IFERROR(SUM(L59:L61),0)</f>
        <v>0</v>
      </c>
      <c r="M62" s="151">
        <f>IFERROR(SUM(M59:M61),0)</f>
        <v>0</v>
      </c>
      <c r="N62" s="153">
        <f>SUM(N59:N61)</f>
        <v>0</v>
      </c>
      <c r="O62" s="172">
        <f>ROUNDDOWN(K62*$G$19,0)</f>
        <v>0</v>
      </c>
      <c r="P62" s="173">
        <f>ROUNDDOWN(L62*$G$19,0)</f>
        <v>0</v>
      </c>
      <c r="Q62" s="174">
        <f>IFERROR(P62-O62,0)</f>
        <v>0</v>
      </c>
      <c r="R62" s="175">
        <f>ROUNDDOWN(N62*$G$19,0)</f>
        <v>0</v>
      </c>
      <c r="S62" s="172">
        <f>Q62+R62+J62</f>
        <v>60000</v>
      </c>
      <c r="T62" s="198">
        <f>ROUNDDOWN(S62*0.1,0)</f>
        <v>6000</v>
      </c>
      <c r="U62" s="16"/>
    </row>
    <row r="63" spans="1:21" ht="11.25" customHeight="1">
      <c r="A63" s="13"/>
      <c r="B63" s="17"/>
      <c r="C63" s="14"/>
      <c r="D63" s="15"/>
      <c r="E63" s="29"/>
      <c r="F63" s="29"/>
      <c r="G63" s="14"/>
      <c r="H63" s="14"/>
      <c r="I63" s="14"/>
      <c r="J63" s="14"/>
      <c r="K63" s="14"/>
      <c r="L63" s="14"/>
      <c r="M63" s="14"/>
      <c r="N63" s="14"/>
      <c r="O63" s="14"/>
      <c r="P63" s="14"/>
      <c r="Q63" s="14"/>
      <c r="R63" s="14"/>
      <c r="S63" s="14"/>
      <c r="T63" s="14"/>
      <c r="U63" s="16"/>
    </row>
    <row r="64" spans="1:21" ht="22.5" customHeight="1">
      <c r="A64" s="13"/>
      <c r="B64" s="230"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231"/>
      <c r="D64" s="231"/>
      <c r="E64" s="231"/>
      <c r="F64" s="231"/>
      <c r="G64" s="231"/>
      <c r="H64" s="231"/>
      <c r="I64" s="231"/>
      <c r="J64" s="231"/>
      <c r="K64" s="231"/>
      <c r="L64" s="231"/>
      <c r="M64" s="232"/>
      <c r="N64" s="232"/>
      <c r="O64" s="232"/>
      <c r="P64" s="232"/>
      <c r="Q64" s="232"/>
      <c r="R64" s="232"/>
      <c r="S64" s="232"/>
      <c r="T64" s="232"/>
      <c r="U64" s="16"/>
    </row>
    <row r="65" spans="1:21" ht="19.5" customHeight="1">
      <c r="A65" s="13"/>
      <c r="B65" s="229"/>
      <c r="C65" s="234"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
      </c>
      <c r="D65" s="234"/>
      <c r="E65" s="234"/>
      <c r="F65" s="234"/>
      <c r="G65" s="234"/>
      <c r="H65" s="234"/>
      <c r="I65" s="234"/>
      <c r="J65" s="234"/>
      <c r="K65" s="234"/>
      <c r="L65" s="234"/>
      <c r="M65" s="234"/>
      <c r="N65" s="234"/>
      <c r="O65" s="234"/>
      <c r="P65" s="234"/>
      <c r="Q65" s="234"/>
      <c r="R65" s="234"/>
      <c r="S65" s="234"/>
      <c r="T65" s="234"/>
      <c r="U65" s="16"/>
    </row>
    <row r="66" spans="1:21" ht="19.5" customHeight="1">
      <c r="A66" s="13"/>
      <c r="B66" s="229"/>
      <c r="C66" s="234" t="str">
        <f>IF(AND(T5="②",E59&lt;G59),"【B欄再確認】　新規支給決定児童の場合は、A欄に○がついている日のみ、B欄の利用した日にも○をつけてください。（土日や春休みの利用には○をつけないでください。）","")</f>
        <v/>
      </c>
      <c r="D66" s="234"/>
      <c r="E66" s="234"/>
      <c r="F66" s="234"/>
      <c r="G66" s="234"/>
      <c r="H66" s="234"/>
      <c r="I66" s="234"/>
      <c r="J66" s="234"/>
      <c r="K66" s="234"/>
      <c r="L66" s="234"/>
      <c r="M66" s="234"/>
      <c r="N66" s="234"/>
      <c r="O66" s="234"/>
      <c r="P66" s="234"/>
      <c r="Q66" s="234"/>
      <c r="R66" s="234"/>
      <c r="S66" s="234"/>
      <c r="T66" s="234"/>
      <c r="U66" s="16"/>
    </row>
    <row r="67" spans="1:21" ht="19.5" customHeight="1">
      <c r="A67" s="13"/>
      <c r="B67" s="229"/>
      <c r="C67" s="234" t="str">
        <f>IF(AND(OR(T5="①",T5="③"),E59&gt;=G59),"【B欄再確認】　臨時休校日以外の日（土日・祝や春休み）に利用した日があれば、その日もすべてB欄に○をつけてください。","")</f>
        <v>【B欄再確認】　臨時休校日以外の日（土日・祝や春休み）に利用した日があれば、その日もすべてB欄に○をつけてください。</v>
      </c>
      <c r="D67" s="234"/>
      <c r="E67" s="234"/>
      <c r="F67" s="234"/>
      <c r="G67" s="234"/>
      <c r="H67" s="234"/>
      <c r="I67" s="234"/>
      <c r="J67" s="234"/>
      <c r="K67" s="234"/>
      <c r="L67" s="234"/>
      <c r="M67" s="234"/>
      <c r="N67" s="234"/>
      <c r="O67" s="234"/>
      <c r="P67" s="234"/>
      <c r="Q67" s="234"/>
      <c r="R67" s="234"/>
      <c r="S67" s="234"/>
      <c r="T67" s="234"/>
      <c r="U67" s="16"/>
    </row>
    <row r="68" spans="1:21" ht="9" customHeight="1" thickBot="1">
      <c r="A68" s="20"/>
      <c r="B68" s="238"/>
      <c r="C68" s="239"/>
      <c r="D68" s="240"/>
      <c r="E68" s="241"/>
      <c r="F68" s="241"/>
      <c r="G68" s="239"/>
      <c r="H68" s="239"/>
      <c r="I68" s="239"/>
      <c r="J68" s="239"/>
      <c r="K68" s="239"/>
      <c r="L68" s="239"/>
      <c r="M68" s="239"/>
      <c r="N68" s="239"/>
      <c r="O68" s="239"/>
      <c r="P68" s="239"/>
      <c r="Q68" s="239"/>
      <c r="R68" s="239"/>
      <c r="S68" s="239"/>
      <c r="T68" s="239"/>
      <c r="U68" s="21"/>
    </row>
    <row r="69" spans="1:21" ht="26.25" customHeight="1">
      <c r="E69" s="30"/>
      <c r="F69" s="30"/>
    </row>
    <row r="70" spans="1:21">
      <c r="D70" s="1"/>
    </row>
    <row r="71" spans="1:21">
      <c r="E71" s="30"/>
      <c r="F71" s="30"/>
    </row>
    <row r="72" spans="1:21">
      <c r="E72" s="30"/>
      <c r="F72" s="30"/>
    </row>
  </sheetData>
  <sheetProtection password="D0AD" sheet="1" objects="1" scenarios="1"/>
  <mergeCells count="90">
    <mergeCell ref="B59:D59"/>
    <mergeCell ref="E59:F59"/>
    <mergeCell ref="B60:I60"/>
    <mergeCell ref="B61:I61"/>
    <mergeCell ref="B62:I62"/>
    <mergeCell ref="E24:F24"/>
    <mergeCell ref="T24:T25"/>
    <mergeCell ref="E25:F25"/>
    <mergeCell ref="E26:F27"/>
    <mergeCell ref="G26:G27"/>
    <mergeCell ref="H26:H27"/>
    <mergeCell ref="K27:N27"/>
    <mergeCell ref="V19:AA22"/>
    <mergeCell ref="M20:P22"/>
    <mergeCell ref="Q21:R22"/>
    <mergeCell ref="S21:T22"/>
    <mergeCell ref="U21:U22"/>
    <mergeCell ref="U17:U18"/>
    <mergeCell ref="B18:F18"/>
    <mergeCell ref="G18:H18"/>
    <mergeCell ref="J18:K19"/>
    <mergeCell ref="L18:M18"/>
    <mergeCell ref="N18:O18"/>
    <mergeCell ref="B19:F19"/>
    <mergeCell ref="G19:H19"/>
    <mergeCell ref="L19:M19"/>
    <mergeCell ref="Q17:R18"/>
    <mergeCell ref="N19:O19"/>
    <mergeCell ref="Q19:R20"/>
    <mergeCell ref="S19:T20"/>
    <mergeCell ref="U19:U20"/>
    <mergeCell ref="U15:U16"/>
    <mergeCell ref="B16:F16"/>
    <mergeCell ref="G16:H16"/>
    <mergeCell ref="J16:K17"/>
    <mergeCell ref="L16:M16"/>
    <mergeCell ref="B15:F15"/>
    <mergeCell ref="J15:L15"/>
    <mergeCell ref="N15:O15"/>
    <mergeCell ref="Q15:R16"/>
    <mergeCell ref="S15:T16"/>
    <mergeCell ref="N16:O16"/>
    <mergeCell ref="B17:F17"/>
    <mergeCell ref="G17:H17"/>
    <mergeCell ref="L17:M17"/>
    <mergeCell ref="N17:O17"/>
    <mergeCell ref="S17:T18"/>
    <mergeCell ref="Q13:S13"/>
    <mergeCell ref="B14:F14"/>
    <mergeCell ref="L14:M14"/>
    <mergeCell ref="N14:O14"/>
    <mergeCell ref="Q11:S12"/>
    <mergeCell ref="B13:F13"/>
    <mergeCell ref="G13:H13"/>
    <mergeCell ref="J13:K14"/>
    <mergeCell ref="L13:M13"/>
    <mergeCell ref="N13:O13"/>
    <mergeCell ref="T11:T12"/>
    <mergeCell ref="U11:U12"/>
    <mergeCell ref="B12:F12"/>
    <mergeCell ref="G12:H12"/>
    <mergeCell ref="L12:M12"/>
    <mergeCell ref="N12:O12"/>
    <mergeCell ref="B11:F11"/>
    <mergeCell ref="G11:H11"/>
    <mergeCell ref="J11:K12"/>
    <mergeCell ref="L11:M11"/>
    <mergeCell ref="N11:O11"/>
    <mergeCell ref="N6:U6"/>
    <mergeCell ref="Q9:S10"/>
    <mergeCell ref="T9:T10"/>
    <mergeCell ref="U9:U10"/>
    <mergeCell ref="G10:I10"/>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68" priority="10">
      <formula>#REF!&lt;=0</formula>
    </cfRule>
  </conditionalFormatting>
  <conditionalFormatting sqref="N15">
    <cfRule type="expression" dxfId="167" priority="9">
      <formula>#REF!&gt;0</formula>
    </cfRule>
  </conditionalFormatting>
  <conditionalFormatting sqref="P62:R62">
    <cfRule type="expression" dxfId="166" priority="8">
      <formula>$E59=""</formula>
    </cfRule>
  </conditionalFormatting>
  <conditionalFormatting sqref="P62:R62">
    <cfRule type="expression" dxfId="165" priority="6">
      <formula>AND($E59="○",$G59="○",$H59="")</formula>
    </cfRule>
    <cfRule type="expression" dxfId="164" priority="7">
      <formula>AND($E59="○",$G59="")</formula>
    </cfRule>
  </conditionalFormatting>
  <conditionalFormatting sqref="K28:L61">
    <cfRule type="containsText" dxfId="163" priority="5" operator="containsText" text="ERROR">
      <formula>NOT(ISERROR(SEARCH("ERROR",K28)))</formula>
    </cfRule>
  </conditionalFormatting>
  <conditionalFormatting sqref="H14:H15">
    <cfRule type="expression" dxfId="162" priority="4">
      <formula>$G14=""</formula>
    </cfRule>
  </conditionalFormatting>
  <conditionalFormatting sqref="B64:T68">
    <cfRule type="expression" dxfId="161" priority="3">
      <formula>$B$64=""</formula>
    </cfRule>
  </conditionalFormatting>
  <conditionalFormatting sqref="O62">
    <cfRule type="expression" dxfId="160" priority="11">
      <formula>$E59=""</formula>
    </cfRule>
  </conditionalFormatting>
  <conditionalFormatting sqref="O62">
    <cfRule type="expression" dxfId="159" priority="12">
      <formula>AND($E59="○",$G59="○",$H59="")</formula>
    </cfRule>
    <cfRule type="expression" dxfId="158" priority="13">
      <formula>AND($E59="○",$G59="")</formula>
    </cfRule>
  </conditionalFormatting>
  <conditionalFormatting sqref="S19:T20">
    <cfRule type="expression" dxfId="157" priority="2">
      <formula>$M$5="対象外"</formula>
    </cfRule>
  </conditionalFormatting>
  <conditionalFormatting sqref="J16:O17">
    <cfRule type="expression" dxfId="156" priority="14">
      <formula>$T$5="②"</formula>
    </cfRule>
  </conditionalFormatting>
  <conditionalFormatting sqref="J18:O19">
    <cfRule type="expression" dxfId="155" priority="15">
      <formula>OR($T$5="①",$T$5="③")</formula>
    </cfRule>
  </conditionalFormatting>
  <conditionalFormatting sqref="S21:T22">
    <cfRule type="expression" dxfId="154"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1"/>
  <sheetViews>
    <sheetView zoomScale="55" zoomScaleNormal="55" workbookViewId="0">
      <selection activeCell="E5" sqref="E5:G5"/>
    </sheetView>
  </sheetViews>
  <sheetFormatPr defaultRowHeight="14.25"/>
  <cols>
    <col min="1" max="1" width="3.25" style="1" customWidth="1"/>
    <col min="2" max="2" width="3.875" style="7" customWidth="1"/>
    <col min="3" max="3" width="8.375" style="1" customWidth="1"/>
    <col min="4" max="4" width="6" style="2" customWidth="1"/>
    <col min="5" max="5" width="15.25" style="1" customWidth="1"/>
    <col min="6" max="6" width="2.875" style="1" customWidth="1"/>
    <col min="7" max="7" width="14.375" style="1" customWidth="1"/>
    <col min="8" max="8" width="15.5" style="1" customWidth="1"/>
    <col min="9" max="18" width="12.875" style="1" customWidth="1"/>
    <col min="19" max="20" width="15.375" style="1" customWidth="1"/>
    <col min="21" max="21" width="5.875" style="3" customWidth="1"/>
    <col min="22" max="16384" width="9" style="1"/>
  </cols>
  <sheetData>
    <row r="1" spans="1:21" ht="48" customHeight="1">
      <c r="A1" s="281" t="s">
        <v>282</v>
      </c>
      <c r="B1" s="253"/>
      <c r="C1" s="253"/>
      <c r="D1" s="253"/>
      <c r="E1" s="253"/>
      <c r="F1" s="253"/>
      <c r="G1" s="253"/>
      <c r="H1" s="253"/>
      <c r="I1" s="253"/>
      <c r="J1" s="253"/>
      <c r="K1" s="253"/>
      <c r="L1" s="253"/>
      <c r="M1" s="253"/>
      <c r="N1" s="253"/>
      <c r="O1" s="253"/>
      <c r="P1" s="253"/>
      <c r="Q1" s="492" t="s">
        <v>287</v>
      </c>
      <c r="R1" s="738"/>
      <c r="U1" s="1"/>
    </row>
    <row r="2" spans="1:21" ht="36.75" customHeight="1">
      <c r="A2" s="253"/>
      <c r="B2" s="253"/>
      <c r="C2" s="253"/>
      <c r="D2" s="253"/>
      <c r="E2" s="253"/>
      <c r="F2" s="253"/>
      <c r="G2" s="253"/>
      <c r="H2" s="253"/>
      <c r="I2" s="253"/>
      <c r="J2" s="253"/>
      <c r="K2" s="253"/>
      <c r="L2" s="253"/>
      <c r="M2" s="253"/>
      <c r="N2" s="253"/>
      <c r="O2" s="253"/>
      <c r="P2" s="253"/>
      <c r="Q2" s="260"/>
      <c r="R2" s="260"/>
      <c r="S2" s="253"/>
      <c r="T2" s="260"/>
      <c r="U2" s="260"/>
    </row>
    <row r="3" spans="1:21" ht="60.75" customHeight="1">
      <c r="A3" s="494" t="s">
        <v>281</v>
      </c>
      <c r="B3" s="494"/>
      <c r="C3" s="494"/>
      <c r="D3" s="494"/>
      <c r="E3" s="494"/>
      <c r="F3" s="494"/>
      <c r="G3" s="494"/>
      <c r="H3" s="494"/>
      <c r="I3" s="494"/>
      <c r="J3" s="494"/>
      <c r="K3" s="494"/>
      <c r="L3" s="494"/>
      <c r="M3" s="494"/>
      <c r="N3" s="494"/>
      <c r="O3" s="494"/>
      <c r="P3" s="494"/>
      <c r="Q3" s="494"/>
      <c r="R3" s="494"/>
      <c r="S3" s="494"/>
      <c r="T3" s="494"/>
      <c r="U3" s="494"/>
    </row>
    <row r="4" spans="1:21" s="6" customFormat="1" ht="60.75" customHeight="1" thickBot="1">
      <c r="A4" s="4"/>
      <c r="B4" s="261" t="s">
        <v>10</v>
      </c>
      <c r="C4" s="5"/>
      <c r="D4" s="5"/>
      <c r="E4" s="5"/>
      <c r="F4" s="5"/>
      <c r="G4" s="5"/>
      <c r="H4" s="5"/>
      <c r="I4" s="5"/>
      <c r="J4" s="5"/>
      <c r="K4" s="5"/>
      <c r="L4" s="5"/>
      <c r="M4" s="5"/>
      <c r="N4" s="5"/>
      <c r="O4" s="5"/>
      <c r="P4" s="5"/>
      <c r="Q4" s="5"/>
      <c r="R4" s="5"/>
      <c r="S4" s="5"/>
      <c r="T4" s="5"/>
      <c r="U4" s="5"/>
    </row>
    <row r="5" spans="1:21" ht="60.75" customHeight="1" thickBot="1">
      <c r="B5" s="495" t="s">
        <v>1</v>
      </c>
      <c r="C5" s="496"/>
      <c r="D5" s="497"/>
      <c r="E5" s="498"/>
      <c r="F5" s="499"/>
      <c r="G5" s="499"/>
      <c r="H5" s="254" t="s">
        <v>2</v>
      </c>
      <c r="I5" s="500"/>
      <c r="J5" s="501"/>
      <c r="K5" s="502"/>
      <c r="L5" s="255" t="s">
        <v>3</v>
      </c>
      <c r="M5" s="739"/>
      <c r="N5" s="740"/>
      <c r="O5" s="740"/>
      <c r="P5" s="741"/>
      <c r="Q5" s="282" t="s">
        <v>283</v>
      </c>
      <c r="R5" s="506"/>
      <c r="S5" s="507"/>
      <c r="T5" s="508"/>
      <c r="U5" s="1"/>
    </row>
    <row r="6" spans="1:21" ht="54" customHeight="1" thickBot="1">
      <c r="B6" s="517" t="s">
        <v>267</v>
      </c>
      <c r="C6" s="518"/>
      <c r="D6" s="519"/>
      <c r="E6" s="256"/>
      <c r="F6" s="244" t="s">
        <v>177</v>
      </c>
      <c r="G6" s="257"/>
      <c r="H6" s="248" t="s">
        <v>260</v>
      </c>
      <c r="I6" s="256"/>
      <c r="J6" s="244" t="s">
        <v>177</v>
      </c>
      <c r="K6" s="258"/>
      <c r="L6" s="520" t="s">
        <v>259</v>
      </c>
      <c r="M6" s="521"/>
      <c r="N6" s="522"/>
      <c r="O6" s="259" t="str">
        <f>IF(I6="","",I6)</f>
        <v/>
      </c>
      <c r="P6" s="523" t="s">
        <v>221</v>
      </c>
      <c r="Q6" s="524"/>
      <c r="R6" s="524"/>
      <c r="S6" s="524"/>
      <c r="T6" s="525"/>
      <c r="U6" s="1"/>
    </row>
    <row r="7" spans="1:21" ht="61.5" customHeight="1" thickBot="1">
      <c r="N7" s="526"/>
      <c r="O7" s="526"/>
      <c r="P7" s="526"/>
      <c r="Q7" s="526"/>
      <c r="R7" s="526"/>
      <c r="S7" s="526"/>
      <c r="T7" s="526"/>
      <c r="U7" s="526"/>
    </row>
    <row r="8" spans="1:21" ht="34.5" customHeight="1" thickBot="1">
      <c r="A8" s="262"/>
      <c r="B8" s="261" t="s">
        <v>277</v>
      </c>
      <c r="C8" s="262"/>
      <c r="D8" s="262"/>
      <c r="E8" s="262"/>
      <c r="F8" s="262"/>
      <c r="G8" s="263"/>
      <c r="H8" s="263"/>
      <c r="I8" s="263"/>
      <c r="J8" s="527" t="s">
        <v>284</v>
      </c>
      <c r="K8" s="528"/>
      <c r="L8" s="528"/>
      <c r="M8" s="528"/>
      <c r="N8" s="528"/>
      <c r="O8" s="528"/>
      <c r="P8" s="528"/>
      <c r="Q8" s="528"/>
      <c r="R8" s="528"/>
      <c r="S8" s="528"/>
      <c r="T8" s="529"/>
      <c r="U8" s="283"/>
    </row>
    <row r="9" spans="1:21" ht="54.75" customHeight="1" thickBot="1">
      <c r="A9" s="262"/>
      <c r="B9" s="511" t="s">
        <v>280</v>
      </c>
      <c r="C9" s="512"/>
      <c r="D9" s="512"/>
      <c r="E9" s="512"/>
      <c r="F9" s="513"/>
      <c r="G9" s="536"/>
      <c r="H9" s="537"/>
      <c r="I9" s="264" t="str">
        <f>IF(G9="","←入力","")</f>
        <v>←入力</v>
      </c>
      <c r="J9" s="530"/>
      <c r="K9" s="531"/>
      <c r="L9" s="531"/>
      <c r="M9" s="531"/>
      <c r="N9" s="531"/>
      <c r="O9" s="531"/>
      <c r="P9" s="531"/>
      <c r="Q9" s="531"/>
      <c r="R9" s="531"/>
      <c r="S9" s="531"/>
      <c r="T9" s="532"/>
      <c r="U9" s="283"/>
    </row>
    <row r="10" spans="1:21" ht="54.75" customHeight="1" thickBot="1">
      <c r="A10" s="262"/>
      <c r="B10" s="511" t="s">
        <v>13</v>
      </c>
      <c r="C10" s="512"/>
      <c r="D10" s="512"/>
      <c r="E10" s="512"/>
      <c r="F10" s="513"/>
      <c r="G10" s="538"/>
      <c r="H10" s="539"/>
      <c r="I10" s="264" t="str">
        <f>IF(G10="","←入力","")</f>
        <v>←入力</v>
      </c>
      <c r="J10" s="530"/>
      <c r="K10" s="531"/>
      <c r="L10" s="531"/>
      <c r="M10" s="531"/>
      <c r="N10" s="531"/>
      <c r="O10" s="531"/>
      <c r="P10" s="531"/>
      <c r="Q10" s="531"/>
      <c r="R10" s="531"/>
      <c r="S10" s="531"/>
      <c r="T10" s="532"/>
      <c r="U10" s="283"/>
    </row>
    <row r="11" spans="1:21" ht="54.75" customHeight="1" thickBot="1">
      <c r="A11" s="262"/>
      <c r="B11" s="511" t="s">
        <v>223</v>
      </c>
      <c r="C11" s="512"/>
      <c r="D11" s="512"/>
      <c r="E11" s="512"/>
      <c r="F11" s="513"/>
      <c r="G11" s="538"/>
      <c r="H11" s="539"/>
      <c r="I11" s="264" t="str">
        <f>IF(AND(OR($G$9=報酬単価表!$D$4,$G$9=報酬単価表!$D$5,$G$9=報酬単価表!$D$6),G11=""),"←入力","")</f>
        <v/>
      </c>
      <c r="J11" s="530"/>
      <c r="K11" s="531"/>
      <c r="L11" s="531"/>
      <c r="M11" s="531"/>
      <c r="N11" s="531"/>
      <c r="O11" s="531"/>
      <c r="P11" s="531"/>
      <c r="Q11" s="531"/>
      <c r="R11" s="531"/>
      <c r="S11" s="531"/>
      <c r="T11" s="532"/>
      <c r="U11" s="283"/>
    </row>
    <row r="12" spans="1:21" ht="54.75" customHeight="1" thickBot="1">
      <c r="A12" s="262"/>
      <c r="B12" s="544" t="s">
        <v>237</v>
      </c>
      <c r="C12" s="545"/>
      <c r="D12" s="545"/>
      <c r="E12" s="545"/>
      <c r="F12" s="546"/>
      <c r="G12" s="277"/>
      <c r="H12" s="278" t="str">
        <f>IF(G12="","",VLOOKUP(G12,リスト用!$A$33:$B$38,2,FALSE))</f>
        <v/>
      </c>
      <c r="I12" s="264" t="str">
        <f>IF(G12="","←入力","")</f>
        <v>←入力</v>
      </c>
      <c r="J12" s="530"/>
      <c r="K12" s="531"/>
      <c r="L12" s="531"/>
      <c r="M12" s="531"/>
      <c r="N12" s="531"/>
      <c r="O12" s="531"/>
      <c r="P12" s="531"/>
      <c r="Q12" s="531"/>
      <c r="R12" s="531"/>
      <c r="S12" s="531"/>
      <c r="T12" s="532"/>
      <c r="U12" s="283"/>
    </row>
    <row r="13" spans="1:21" ht="54.75" customHeight="1" thickBot="1">
      <c r="A13" s="262"/>
      <c r="B13" s="511" t="s">
        <v>238</v>
      </c>
      <c r="C13" s="512"/>
      <c r="D13" s="512"/>
      <c r="E13" s="512"/>
      <c r="F13" s="513"/>
      <c r="G13" s="279"/>
      <c r="H13" s="280" t="str">
        <f>IF(G13="","",IF(G13="無し",0,VLOOKUP(G13,リスト用!A40:B42,2,FALSE)))</f>
        <v/>
      </c>
      <c r="I13" s="264" t="str">
        <f>IF(G13="","←入力","")</f>
        <v>←入力</v>
      </c>
      <c r="J13" s="530"/>
      <c r="K13" s="531"/>
      <c r="L13" s="531"/>
      <c r="M13" s="531"/>
      <c r="N13" s="531"/>
      <c r="O13" s="531"/>
      <c r="P13" s="531"/>
      <c r="Q13" s="531"/>
      <c r="R13" s="531"/>
      <c r="S13" s="531"/>
      <c r="T13" s="532"/>
      <c r="U13" s="283"/>
    </row>
    <row r="14" spans="1:21" ht="54.75" customHeight="1" thickBot="1">
      <c r="A14" s="262"/>
      <c r="B14" s="511" t="s">
        <v>15</v>
      </c>
      <c r="C14" s="512"/>
      <c r="D14" s="512"/>
      <c r="E14" s="512"/>
      <c r="F14" s="513"/>
      <c r="G14" s="514"/>
      <c r="H14" s="515"/>
      <c r="I14" s="264" t="str">
        <f>IF(G14="","←入力","")</f>
        <v>←入力</v>
      </c>
      <c r="J14" s="530"/>
      <c r="K14" s="531"/>
      <c r="L14" s="531"/>
      <c r="M14" s="531"/>
      <c r="N14" s="531"/>
      <c r="O14" s="531"/>
      <c r="P14" s="531"/>
      <c r="Q14" s="531"/>
      <c r="R14" s="531"/>
      <c r="S14" s="531"/>
      <c r="T14" s="532"/>
      <c r="U14" s="283"/>
    </row>
    <row r="15" spans="1:21" ht="54.75" customHeight="1" thickBot="1">
      <c r="A15" s="262"/>
      <c r="B15" s="511" t="s">
        <v>18</v>
      </c>
      <c r="C15" s="512"/>
      <c r="D15" s="512"/>
      <c r="E15" s="512"/>
      <c r="F15" s="513"/>
      <c r="G15" s="516"/>
      <c r="H15" s="515"/>
      <c r="I15" s="264" t="str">
        <f t="shared" ref="I15:I16" si="0">IF(G15="","←入力","")</f>
        <v>←入力</v>
      </c>
      <c r="J15" s="530"/>
      <c r="K15" s="531"/>
      <c r="L15" s="531"/>
      <c r="M15" s="531"/>
      <c r="N15" s="531"/>
      <c r="O15" s="531"/>
      <c r="P15" s="531"/>
      <c r="Q15" s="531"/>
      <c r="R15" s="531"/>
      <c r="S15" s="531"/>
      <c r="T15" s="532"/>
      <c r="U15" s="283"/>
    </row>
    <row r="16" spans="1:21" ht="54.75" customHeight="1" thickBot="1">
      <c r="A16" s="262"/>
      <c r="B16" s="511" t="s">
        <v>20</v>
      </c>
      <c r="C16" s="512"/>
      <c r="D16" s="512"/>
      <c r="E16" s="512"/>
      <c r="F16" s="513"/>
      <c r="G16" s="516"/>
      <c r="H16" s="515"/>
      <c r="I16" s="264" t="str">
        <f t="shared" si="0"/>
        <v>←入力</v>
      </c>
      <c r="J16" s="530"/>
      <c r="K16" s="531"/>
      <c r="L16" s="531"/>
      <c r="M16" s="531"/>
      <c r="N16" s="531"/>
      <c r="O16" s="531"/>
      <c r="P16" s="531"/>
      <c r="Q16" s="531"/>
      <c r="R16" s="531"/>
      <c r="S16" s="531"/>
      <c r="T16" s="532"/>
      <c r="U16" s="283"/>
    </row>
    <row r="17" spans="1:21" ht="54.75" customHeight="1" thickBot="1">
      <c r="A17" s="262"/>
      <c r="B17" s="511" t="s">
        <v>21</v>
      </c>
      <c r="C17" s="512"/>
      <c r="D17" s="512"/>
      <c r="E17" s="512"/>
      <c r="F17" s="513"/>
      <c r="G17" s="542" t="str">
        <f>IF(G16="","",IF(G14="重症心身障害児以外",VLOOKUP(G16,級地・1単位単価一覧!C45:E52,2,FALSE),VLOOKUP(G16,級地・1単位単価一覧!C45:E52,3,FALSE)))</f>
        <v/>
      </c>
      <c r="H17" s="543"/>
      <c r="I17" s="269"/>
      <c r="J17" s="530"/>
      <c r="K17" s="531"/>
      <c r="L17" s="531"/>
      <c r="M17" s="531"/>
      <c r="N17" s="531"/>
      <c r="O17" s="531"/>
      <c r="P17" s="531"/>
      <c r="Q17" s="531"/>
      <c r="R17" s="531"/>
      <c r="S17" s="531"/>
      <c r="T17" s="532"/>
      <c r="U17" s="283"/>
    </row>
    <row r="18" spans="1:21" ht="29.25" customHeight="1">
      <c r="A18" s="262"/>
      <c r="B18" s="270"/>
      <c r="C18" s="271"/>
      <c r="D18" s="271"/>
      <c r="E18" s="271"/>
      <c r="F18" s="271"/>
      <c r="G18" s="271"/>
      <c r="H18" s="271"/>
      <c r="I18" s="262"/>
      <c r="J18" s="530"/>
      <c r="K18" s="531"/>
      <c r="L18" s="531"/>
      <c r="M18" s="531"/>
      <c r="N18" s="531"/>
      <c r="O18" s="531"/>
      <c r="P18" s="531"/>
      <c r="Q18" s="531"/>
      <c r="R18" s="531"/>
      <c r="S18" s="531"/>
      <c r="T18" s="532"/>
      <c r="U18" s="283"/>
    </row>
    <row r="19" spans="1:21" ht="34.5" customHeight="1" thickBot="1">
      <c r="A19" s="262"/>
      <c r="B19" s="272"/>
      <c r="C19" s="262"/>
      <c r="D19" s="262"/>
      <c r="E19" s="262"/>
      <c r="F19" s="262"/>
      <c r="G19" s="262"/>
      <c r="H19" s="262"/>
      <c r="I19" s="262"/>
      <c r="J19" s="533"/>
      <c r="K19" s="534"/>
      <c r="L19" s="534"/>
      <c r="M19" s="534"/>
      <c r="N19" s="534"/>
      <c r="O19" s="534"/>
      <c r="P19" s="534"/>
      <c r="Q19" s="534"/>
      <c r="R19" s="534"/>
      <c r="S19" s="534"/>
      <c r="T19" s="535"/>
      <c r="U19" s="283"/>
    </row>
    <row r="20" spans="1:21">
      <c r="A20" s="283"/>
      <c r="B20" s="284"/>
      <c r="C20" s="283"/>
      <c r="D20" s="285"/>
      <c r="E20" s="286"/>
      <c r="F20" s="286"/>
      <c r="G20" s="283"/>
      <c r="H20" s="283"/>
      <c r="I20" s="283"/>
      <c r="J20" s="283"/>
      <c r="K20" s="283"/>
      <c r="L20" s="283"/>
      <c r="M20" s="283"/>
      <c r="N20" s="283"/>
      <c r="O20" s="283"/>
      <c r="P20" s="283"/>
      <c r="Q20" s="283"/>
      <c r="R20" s="283"/>
      <c r="S20" s="283"/>
      <c r="T20" s="283"/>
      <c r="U20" s="283"/>
    </row>
    <row r="21" spans="1:21">
      <c r="A21" s="283"/>
      <c r="B21" s="284"/>
      <c r="C21" s="283"/>
      <c r="D21" s="285"/>
      <c r="E21" s="283"/>
      <c r="F21" s="283"/>
      <c r="G21" s="283"/>
      <c r="H21" s="283"/>
      <c r="I21" s="283"/>
      <c r="J21" s="283"/>
      <c r="K21" s="283"/>
      <c r="L21" s="283"/>
      <c r="M21" s="283"/>
      <c r="N21" s="283"/>
      <c r="O21" s="283"/>
      <c r="P21" s="283"/>
      <c r="Q21" s="283"/>
      <c r="R21" s="283"/>
      <c r="S21" s="283"/>
      <c r="T21" s="283"/>
      <c r="U21" s="283"/>
    </row>
    <row r="22" spans="1:21">
      <c r="A22" s="283"/>
      <c r="B22" s="284"/>
      <c r="C22" s="283"/>
      <c r="D22" s="285"/>
      <c r="E22" s="283"/>
      <c r="F22" s="283"/>
      <c r="G22" s="283"/>
      <c r="H22" s="283"/>
      <c r="I22" s="283"/>
      <c r="J22" s="283"/>
      <c r="K22" s="283"/>
      <c r="L22" s="283"/>
      <c r="M22" s="283"/>
      <c r="N22" s="283"/>
      <c r="O22" s="283"/>
      <c r="P22" s="283"/>
      <c r="Q22" s="283"/>
      <c r="R22" s="283"/>
      <c r="S22" s="283"/>
      <c r="T22" s="283"/>
      <c r="U22" s="283"/>
    </row>
    <row r="23" spans="1:21">
      <c r="A23" s="283"/>
      <c r="B23" s="284"/>
      <c r="C23" s="283"/>
      <c r="D23" s="285"/>
      <c r="E23" s="283"/>
      <c r="F23" s="283"/>
      <c r="G23" s="283"/>
      <c r="H23" s="283"/>
      <c r="I23" s="283"/>
      <c r="J23" s="283"/>
      <c r="K23" s="283"/>
      <c r="L23" s="283"/>
      <c r="M23" s="283"/>
      <c r="N23" s="283"/>
      <c r="O23" s="283"/>
      <c r="P23" s="283"/>
      <c r="Q23" s="283"/>
      <c r="R23" s="283"/>
      <c r="S23" s="283"/>
      <c r="T23" s="283"/>
      <c r="U23" s="283"/>
    </row>
    <row r="24" spans="1:21">
      <c r="U24" s="1"/>
    </row>
    <row r="25" spans="1:21">
      <c r="U25" s="1"/>
    </row>
    <row r="26" spans="1:21">
      <c r="U26" s="1"/>
    </row>
    <row r="27" spans="1:21">
      <c r="U27" s="1"/>
    </row>
    <row r="28" spans="1:21">
      <c r="U28" s="1"/>
    </row>
    <row r="29" spans="1:21">
      <c r="U29" s="1"/>
    </row>
    <row r="30" spans="1:21">
      <c r="U30" s="1"/>
    </row>
    <row r="31" spans="1:21">
      <c r="U31" s="1"/>
    </row>
  </sheetData>
  <sheetProtection password="D0AD" sheet="1" objects="1" scenarios="1" selectLockedCells="1"/>
  <mergeCells count="28">
    <mergeCell ref="E5:G5"/>
    <mergeCell ref="I5:K5"/>
    <mergeCell ref="M5:P5"/>
    <mergeCell ref="R5:T5"/>
    <mergeCell ref="A3:U3"/>
    <mergeCell ref="B5:D5"/>
    <mergeCell ref="G10:H10"/>
    <mergeCell ref="N7:U7"/>
    <mergeCell ref="B9:F9"/>
    <mergeCell ref="G9:H9"/>
    <mergeCell ref="L6:N6"/>
    <mergeCell ref="P6:T6"/>
    <mergeCell ref="Q1:R1"/>
    <mergeCell ref="J8:T19"/>
    <mergeCell ref="B6:D6"/>
    <mergeCell ref="B16:F16"/>
    <mergeCell ref="G16:H16"/>
    <mergeCell ref="B17:F17"/>
    <mergeCell ref="G17:H17"/>
    <mergeCell ref="B15:F15"/>
    <mergeCell ref="G15:H15"/>
    <mergeCell ref="B13:F13"/>
    <mergeCell ref="B14:F14"/>
    <mergeCell ref="G14:H14"/>
    <mergeCell ref="B11:F11"/>
    <mergeCell ref="G11:H11"/>
    <mergeCell ref="B12:F12"/>
    <mergeCell ref="B10:F10"/>
  </mergeCells>
  <phoneticPr fontId="2"/>
  <conditionalFormatting sqref="G9:H10">
    <cfRule type="expression" dxfId="153" priority="5">
      <formula>$G$9=""</formula>
    </cfRule>
    <cfRule type="expression" dxfId="152" priority="6">
      <formula>$G$8=""</formula>
    </cfRule>
  </conditionalFormatting>
  <conditionalFormatting sqref="H12:H13">
    <cfRule type="expression" dxfId="151" priority="4">
      <formula>$G12=""</formula>
    </cfRule>
  </conditionalFormatting>
  <dataValidations count="2">
    <dataValidation allowBlank="1" showErrorMessage="1" prompt="リストから選択" sqref="G15:H15"/>
    <dataValidation type="list" allowBlank="1" showInputMessage="1" showErrorMessage="1" prompt="リストから選択" sqref="G16:H16">
      <formula1>"１級地,２級地,３級地,４級地,５級地,６級地,７級地,その他"</formula1>
    </dataValidation>
  </dataValidations>
  <pageMargins left="0.51181102362204722" right="0.11811023622047245" top="0.35433070866141736" bottom="0.19685039370078741" header="0.31496062992125984" footer="0"/>
  <pageSetup paperSize="9" scale="41" orientation="portrait" r:id="rId1"/>
  <headerFooter>
    <oddHeader>&amp;R&amp;"-,太字"&amp;18&amp;A</oddHeader>
    <oddFooter>&amp;R&amp;"-,太字"&amp;16&amp;F</oddFooter>
  </headerFooter>
  <extLst>
    <ext xmlns:x14="http://schemas.microsoft.com/office/spreadsheetml/2009/9/main" uri="{78C0D931-6437-407d-A8EE-F0AAD7539E65}">
      <x14:conditionalFormattings>
        <x14:conditionalFormatting xmlns:xm="http://schemas.microsoft.com/office/excel/2006/main">
          <x14:cfRule type="expression" priority="8" id="{344B0013-B706-4F42-B6B0-83814E09CA39}">
            <xm:f>OR($G$9=報酬単価表!$D$4,$G$9=報酬単価表!$D$5,$G$9=報酬単価表!$D$6)</xm:f>
            <x14:dxf>
              <font>
                <color theme="1"/>
              </font>
              <fill>
                <patternFill patternType="solid">
                  <bgColor theme="4" tint="0.59996337778862885"/>
                </patternFill>
              </fill>
            </x14:dxf>
          </x14:cfRule>
          <xm:sqref>G11:H11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リストから選択">
          <x14:formula1>
            <xm:f>リスト用!$A$25:$A$26</xm:f>
          </x14:formula1>
          <xm:sqref>G14:H14</xm:sqref>
        </x14:dataValidation>
        <x14:dataValidation type="list" allowBlank="1" showInputMessage="1" showErrorMessage="1" promptTitle="リストから選択" prompt="（重心・基準該当・共生型などの区分に注意して選択してください。）">
          <x14:formula1>
            <xm:f>リスト用!$A$2:$A$9</xm:f>
          </x14:formula1>
          <xm:sqref>G10:H10</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G9:H9</xm:sqref>
        </x14:dataValidation>
        <x14:dataValidation type="list" allowBlank="1" showInputMessage="1" showErrorMessage="1">
          <x14:formula1>
            <xm:f>級地・1単位単価一覧!$B$5:$B$43</xm:f>
          </x14:formula1>
          <xm:sqref>E5:F5</xm:sqref>
        </x14:dataValidation>
        <x14:dataValidation type="list" allowBlank="1" showInputMessage="1" showErrorMessage="1" prompt="リストから選択">
          <x14:formula1>
            <xm:f>リスト用!$A$33:$A$38</xm:f>
          </x14:formula1>
          <xm:sqref>G12</xm:sqref>
        </x14:dataValidation>
        <x14:dataValidation type="list" allowBlank="1" showInputMessage="1" showErrorMessage="1" prompt="リストから選択">
          <x14:formula1>
            <xm:f>リスト用!$A$40:$A$42</xm:f>
          </x14:formula1>
          <xm:sqref>G13</xm:sqref>
        </x14:dataValidation>
        <x14:dataValidation type="list" allowBlank="1" showInputMessage="1" showErrorMessage="1" errorTitle="リストから選択して入力してください" prompt="リストから選択">
          <x14:formula1>
            <xm:f>報酬単価表!$A$30:$A$33</xm:f>
          </x14:formula1>
          <xm:sqref>G11:H11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314"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V19:AA22"/>
    <mergeCell ref="M20:P22"/>
    <mergeCell ref="Q21:R22"/>
    <mergeCell ref="S21:T22"/>
    <mergeCell ref="U21:U22"/>
    <mergeCell ref="U17:U18"/>
    <mergeCell ref="B18:F18"/>
    <mergeCell ref="G18:H18"/>
    <mergeCell ref="J18:K19"/>
    <mergeCell ref="L18:M18"/>
    <mergeCell ref="N18:O18"/>
    <mergeCell ref="B19:F19"/>
    <mergeCell ref="G19:H19"/>
    <mergeCell ref="L19:M19"/>
    <mergeCell ref="Q17:R18"/>
    <mergeCell ref="N19:O19"/>
    <mergeCell ref="Q19:R20"/>
    <mergeCell ref="S19:T20"/>
    <mergeCell ref="U19:U20"/>
    <mergeCell ref="U15:U16"/>
    <mergeCell ref="B16:F16"/>
    <mergeCell ref="G16:H16"/>
    <mergeCell ref="J16:K17"/>
    <mergeCell ref="L16:M16"/>
    <mergeCell ref="B15:F15"/>
    <mergeCell ref="J15:L15"/>
    <mergeCell ref="N15:O15"/>
    <mergeCell ref="Q15:R16"/>
    <mergeCell ref="S15:T16"/>
    <mergeCell ref="N16:O16"/>
    <mergeCell ref="B17:F17"/>
    <mergeCell ref="G17:H17"/>
    <mergeCell ref="L17:M17"/>
    <mergeCell ref="N17:O17"/>
    <mergeCell ref="S17:T18"/>
    <mergeCell ref="Q13:S13"/>
    <mergeCell ref="B14:F14"/>
    <mergeCell ref="L14:M14"/>
    <mergeCell ref="N14:O14"/>
    <mergeCell ref="Q11:S12"/>
    <mergeCell ref="B13:F13"/>
    <mergeCell ref="G13:H13"/>
    <mergeCell ref="J13:K14"/>
    <mergeCell ref="L13:M13"/>
    <mergeCell ref="N13:O13"/>
    <mergeCell ref="T11:T12"/>
    <mergeCell ref="U11:U12"/>
    <mergeCell ref="B12:F12"/>
    <mergeCell ref="G12:H12"/>
    <mergeCell ref="L12:M12"/>
    <mergeCell ref="N12:O12"/>
    <mergeCell ref="B11:F11"/>
    <mergeCell ref="G11:H11"/>
    <mergeCell ref="J11:K12"/>
    <mergeCell ref="L11:M11"/>
    <mergeCell ref="N11:O11"/>
    <mergeCell ref="N6:U6"/>
    <mergeCell ref="Q9:S10"/>
    <mergeCell ref="T9:T10"/>
    <mergeCell ref="U9:U10"/>
    <mergeCell ref="G10:I10"/>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49" priority="10">
      <formula>#REF!&lt;=0</formula>
    </cfRule>
  </conditionalFormatting>
  <conditionalFormatting sqref="N15">
    <cfRule type="expression" dxfId="148" priority="9">
      <formula>#REF!&gt;0</formula>
    </cfRule>
  </conditionalFormatting>
  <conditionalFormatting sqref="P62:R62">
    <cfRule type="expression" dxfId="147" priority="8">
      <formula>$E59=""</formula>
    </cfRule>
  </conditionalFormatting>
  <conditionalFormatting sqref="P62:R62">
    <cfRule type="expression" dxfId="146" priority="6">
      <formula>AND($E59="○",$G59="○",$H59="")</formula>
    </cfRule>
    <cfRule type="expression" dxfId="145" priority="7">
      <formula>AND($E59="○",$G59="")</formula>
    </cfRule>
  </conditionalFormatting>
  <conditionalFormatting sqref="K28:L61">
    <cfRule type="containsText" dxfId="144" priority="5" operator="containsText" text="ERROR">
      <formula>NOT(ISERROR(SEARCH("ERROR",K28)))</formula>
    </cfRule>
  </conditionalFormatting>
  <conditionalFormatting sqref="H14:H15">
    <cfRule type="expression" dxfId="143" priority="4">
      <formula>$G14=""</formula>
    </cfRule>
  </conditionalFormatting>
  <conditionalFormatting sqref="B64:T68">
    <cfRule type="expression" dxfId="142" priority="3">
      <formula>$B$64=""</formula>
    </cfRule>
  </conditionalFormatting>
  <conditionalFormatting sqref="O62">
    <cfRule type="expression" dxfId="141" priority="11">
      <formula>$E59=""</formula>
    </cfRule>
  </conditionalFormatting>
  <conditionalFormatting sqref="O62">
    <cfRule type="expression" dxfId="140" priority="12">
      <formula>AND($E59="○",$G59="○",$H59="")</formula>
    </cfRule>
    <cfRule type="expression" dxfId="139" priority="13">
      <formula>AND($E59="○",$G59="")</formula>
    </cfRule>
  </conditionalFormatting>
  <conditionalFormatting sqref="S19:T20">
    <cfRule type="expression" dxfId="138" priority="2">
      <formula>$M$5="対象外"</formula>
    </cfRule>
  </conditionalFormatting>
  <conditionalFormatting sqref="J16:O17">
    <cfRule type="expression" dxfId="137" priority="14">
      <formula>$T$5="②"</formula>
    </cfRule>
  </conditionalFormatting>
  <conditionalFormatting sqref="J18:O19">
    <cfRule type="expression" dxfId="136" priority="15">
      <formula>OR($T$5="①",$T$5="③")</formula>
    </cfRule>
  </conditionalFormatting>
  <conditionalFormatting sqref="S21:T22">
    <cfRule type="expression" dxfId="135"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34" priority="10">
      <formula>#REF!&lt;=0</formula>
    </cfRule>
  </conditionalFormatting>
  <conditionalFormatting sqref="N15">
    <cfRule type="expression" dxfId="133" priority="9">
      <formula>#REF!&gt;0</formula>
    </cfRule>
  </conditionalFormatting>
  <conditionalFormatting sqref="P62:R62">
    <cfRule type="expression" dxfId="132" priority="8">
      <formula>$E59=""</formula>
    </cfRule>
  </conditionalFormatting>
  <conditionalFormatting sqref="P62:R62">
    <cfRule type="expression" dxfId="131" priority="6">
      <formula>AND($E59="○",$G59="○",$H59="")</formula>
    </cfRule>
    <cfRule type="expression" dxfId="130" priority="7">
      <formula>AND($E59="○",$G59="")</formula>
    </cfRule>
  </conditionalFormatting>
  <conditionalFormatting sqref="K28:L61">
    <cfRule type="containsText" dxfId="129" priority="5" operator="containsText" text="ERROR">
      <formula>NOT(ISERROR(SEARCH("ERROR",K28)))</formula>
    </cfRule>
  </conditionalFormatting>
  <conditionalFormatting sqref="H14:H15">
    <cfRule type="expression" dxfId="128" priority="4">
      <formula>$G14=""</formula>
    </cfRule>
  </conditionalFormatting>
  <conditionalFormatting sqref="B64:T68">
    <cfRule type="expression" dxfId="127" priority="3">
      <formula>$B$64=""</formula>
    </cfRule>
  </conditionalFormatting>
  <conditionalFormatting sqref="O62">
    <cfRule type="expression" dxfId="126" priority="11">
      <formula>$E59=""</formula>
    </cfRule>
  </conditionalFormatting>
  <conditionalFormatting sqref="O62">
    <cfRule type="expression" dxfId="125" priority="12">
      <formula>AND($E59="○",$G59="○",$H59="")</formula>
    </cfRule>
    <cfRule type="expression" dxfId="124" priority="13">
      <formula>AND($E59="○",$G59="")</formula>
    </cfRule>
  </conditionalFormatting>
  <conditionalFormatting sqref="S19:T20">
    <cfRule type="expression" dxfId="123" priority="2">
      <formula>$M$5="対象外"</formula>
    </cfRule>
  </conditionalFormatting>
  <conditionalFormatting sqref="J16:O17">
    <cfRule type="expression" dxfId="122" priority="14">
      <formula>$T$5="②"</formula>
    </cfRule>
  </conditionalFormatting>
  <conditionalFormatting sqref="J18:O19">
    <cfRule type="expression" dxfId="121" priority="15">
      <formula>OR($T$5="①",$T$5="③")</formula>
    </cfRule>
  </conditionalFormatting>
  <conditionalFormatting sqref="S21:T22">
    <cfRule type="expression" dxfId="120"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19" priority="10">
      <formula>#REF!&lt;=0</formula>
    </cfRule>
  </conditionalFormatting>
  <conditionalFormatting sqref="N15">
    <cfRule type="expression" dxfId="118" priority="9">
      <formula>#REF!&gt;0</formula>
    </cfRule>
  </conditionalFormatting>
  <conditionalFormatting sqref="P62:R62">
    <cfRule type="expression" dxfId="117" priority="8">
      <formula>$E59=""</formula>
    </cfRule>
  </conditionalFormatting>
  <conditionalFormatting sqref="P62:R62">
    <cfRule type="expression" dxfId="116" priority="6">
      <formula>AND($E59="○",$G59="○",$H59="")</formula>
    </cfRule>
    <cfRule type="expression" dxfId="115" priority="7">
      <formula>AND($E59="○",$G59="")</formula>
    </cfRule>
  </conditionalFormatting>
  <conditionalFormatting sqref="K28:L61">
    <cfRule type="containsText" dxfId="114" priority="5" operator="containsText" text="ERROR">
      <formula>NOT(ISERROR(SEARCH("ERROR",K28)))</formula>
    </cfRule>
  </conditionalFormatting>
  <conditionalFormatting sqref="H14:H15">
    <cfRule type="expression" dxfId="113" priority="4">
      <formula>$G14=""</formula>
    </cfRule>
  </conditionalFormatting>
  <conditionalFormatting sqref="B64:T68">
    <cfRule type="expression" dxfId="112" priority="3">
      <formula>$B$64=""</formula>
    </cfRule>
  </conditionalFormatting>
  <conditionalFormatting sqref="O62">
    <cfRule type="expression" dxfId="111" priority="11">
      <formula>$E59=""</formula>
    </cfRule>
  </conditionalFormatting>
  <conditionalFormatting sqref="O62">
    <cfRule type="expression" dxfId="110" priority="12">
      <formula>AND($E59="○",$G59="○",$H59="")</formula>
    </cfRule>
    <cfRule type="expression" dxfId="109" priority="13">
      <formula>AND($E59="○",$G59="")</formula>
    </cfRule>
  </conditionalFormatting>
  <conditionalFormatting sqref="S19:T20">
    <cfRule type="expression" dxfId="108" priority="2">
      <formula>$M$5="対象外"</formula>
    </cfRule>
  </conditionalFormatting>
  <conditionalFormatting sqref="J16:O17">
    <cfRule type="expression" dxfId="107" priority="14">
      <formula>$T$5="②"</formula>
    </cfRule>
  </conditionalFormatting>
  <conditionalFormatting sqref="J18:O19">
    <cfRule type="expression" dxfId="106" priority="15">
      <formula>OR($T$5="①",$T$5="③")</formula>
    </cfRule>
  </conditionalFormatting>
  <conditionalFormatting sqref="S21:T22">
    <cfRule type="expression" dxfId="105"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104" priority="10">
      <formula>#REF!&lt;=0</formula>
    </cfRule>
  </conditionalFormatting>
  <conditionalFormatting sqref="N15">
    <cfRule type="expression" dxfId="103" priority="9">
      <formula>#REF!&gt;0</formula>
    </cfRule>
  </conditionalFormatting>
  <conditionalFormatting sqref="P62:R62">
    <cfRule type="expression" dxfId="102" priority="8">
      <formula>$E59=""</formula>
    </cfRule>
  </conditionalFormatting>
  <conditionalFormatting sqref="P62:R62">
    <cfRule type="expression" dxfId="101" priority="6">
      <formula>AND($E59="○",$G59="○",$H59="")</formula>
    </cfRule>
    <cfRule type="expression" dxfId="100" priority="7">
      <formula>AND($E59="○",$G59="")</formula>
    </cfRule>
  </conditionalFormatting>
  <conditionalFormatting sqref="K28:L61">
    <cfRule type="containsText" dxfId="99" priority="5" operator="containsText" text="ERROR">
      <formula>NOT(ISERROR(SEARCH("ERROR",K28)))</formula>
    </cfRule>
  </conditionalFormatting>
  <conditionalFormatting sqref="H14:H15">
    <cfRule type="expression" dxfId="98" priority="4">
      <formula>$G14=""</formula>
    </cfRule>
  </conditionalFormatting>
  <conditionalFormatting sqref="B64:T68">
    <cfRule type="expression" dxfId="97" priority="3">
      <formula>$B$64=""</formula>
    </cfRule>
  </conditionalFormatting>
  <conditionalFormatting sqref="O62">
    <cfRule type="expression" dxfId="96" priority="11">
      <formula>$E59=""</formula>
    </cfRule>
  </conditionalFormatting>
  <conditionalFormatting sqref="O62">
    <cfRule type="expression" dxfId="95" priority="12">
      <formula>AND($E59="○",$G59="○",$H59="")</formula>
    </cfRule>
    <cfRule type="expression" dxfId="94" priority="13">
      <formula>AND($E59="○",$G59="")</formula>
    </cfRule>
  </conditionalFormatting>
  <conditionalFormatting sqref="S19:T20">
    <cfRule type="expression" dxfId="93" priority="2">
      <formula>$M$5="対象外"</formula>
    </cfRule>
  </conditionalFormatting>
  <conditionalFormatting sqref="J16:O17">
    <cfRule type="expression" dxfId="92" priority="14">
      <formula>$T$5="②"</formula>
    </cfRule>
  </conditionalFormatting>
  <conditionalFormatting sqref="J18:O19">
    <cfRule type="expression" dxfId="91" priority="15">
      <formula>OR($T$5="①",$T$5="③")</formula>
    </cfRule>
  </conditionalFormatting>
  <conditionalFormatting sqref="S21:T22">
    <cfRule type="expression" dxfId="90"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errorTitle="リストから選択して入力してください" prompt="リストから選択">
          <x14:formula1>
            <xm:f>報酬単価表!$A$30:$A$33</xm:f>
          </x14:formula1>
          <xm:sqref>G13:H13</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x14:formula1>
            <xm:f>級地・1単位単価一覧!$B$5:$B$43</xm:f>
          </x14:formula1>
          <xm:sqref>E3:F3</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x14:formula1>
            <xm:f>リスト用!$A$46:$A$48</xm:f>
          </x14:formula1>
          <xm:sqref>P5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リスト用!$A$50:$A$52</xm:f>
          </x14:formula1>
          <xm:sqref>N15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A72"/>
  <sheetViews>
    <sheetView view="pageBreakPreview" zoomScale="60" zoomScaleNormal="70" workbookViewId="0">
      <selection activeCell="E5" sqref="E5:G5"/>
    </sheetView>
  </sheetViews>
  <sheetFormatPr defaultRowHeight="14.25"/>
  <cols>
    <col min="1" max="1" width="3.25" style="302" customWidth="1"/>
    <col min="2" max="2" width="3.875" style="304" customWidth="1"/>
    <col min="3" max="3" width="8.375" style="302" customWidth="1"/>
    <col min="4" max="4" width="6" style="316" customWidth="1"/>
    <col min="5" max="5" width="13.375" style="302" customWidth="1"/>
    <col min="6" max="6" width="2.875" style="302" customWidth="1"/>
    <col min="7" max="7" width="14.375" style="302" customWidth="1"/>
    <col min="8" max="8" width="15.5" style="302" customWidth="1"/>
    <col min="9" max="9" width="12.875" style="302" customWidth="1"/>
    <col min="10" max="10" width="22.25" style="302" customWidth="1"/>
    <col min="11" max="18" width="12.875" style="302" customWidth="1"/>
    <col min="19" max="20" width="15.375" style="302" customWidth="1"/>
    <col min="21" max="21" width="5.875" style="315" customWidth="1"/>
    <col min="22" max="16384" width="9" style="302"/>
  </cols>
  <sheetData>
    <row r="1" spans="1:21" ht="57" customHeight="1" thickBot="1">
      <c r="A1" s="301" t="s">
        <v>0</v>
      </c>
      <c r="B1" s="301"/>
      <c r="C1" s="301"/>
      <c r="D1" s="301"/>
      <c r="E1" s="301"/>
      <c r="F1" s="301"/>
      <c r="G1" s="301"/>
      <c r="H1" s="301"/>
      <c r="I1" s="301"/>
      <c r="J1" s="301"/>
      <c r="K1" s="301"/>
      <c r="L1" s="301"/>
      <c r="M1" s="301"/>
      <c r="N1" s="301"/>
      <c r="O1" s="301"/>
      <c r="P1" s="301"/>
      <c r="Q1" s="742" t="s">
        <v>286</v>
      </c>
      <c r="R1" s="743"/>
      <c r="S1" s="744"/>
      <c r="T1" s="745"/>
      <c r="U1" s="746"/>
    </row>
    <row r="2" spans="1:21" s="303" customFormat="1" ht="39.75" customHeight="1" thickBot="1">
      <c r="A2" s="747" t="s">
        <v>279</v>
      </c>
      <c r="B2" s="747"/>
      <c r="C2" s="747"/>
      <c r="D2" s="747"/>
      <c r="E2" s="747"/>
      <c r="F2" s="747"/>
      <c r="G2" s="747"/>
      <c r="H2" s="747"/>
      <c r="I2" s="747"/>
      <c r="J2" s="747"/>
      <c r="K2" s="747"/>
      <c r="L2" s="747"/>
      <c r="M2" s="747"/>
      <c r="N2" s="747"/>
      <c r="O2" s="747"/>
      <c r="P2" s="747"/>
      <c r="Q2" s="747"/>
      <c r="R2" s="747"/>
      <c r="S2" s="747"/>
      <c r="T2" s="747"/>
      <c r="U2" s="747"/>
    </row>
    <row r="3" spans="1:21" ht="60.75" customHeight="1" thickBot="1">
      <c r="C3" s="748" t="s">
        <v>1</v>
      </c>
      <c r="D3" s="749"/>
      <c r="E3" s="750">
        <f>基本情報入力!E5</f>
        <v>0</v>
      </c>
      <c r="F3" s="751"/>
      <c r="G3" s="751"/>
      <c r="H3" s="305" t="s">
        <v>2</v>
      </c>
      <c r="I3" s="752">
        <f>基本情報入力!I5</f>
        <v>0</v>
      </c>
      <c r="J3" s="753"/>
      <c r="K3" s="754"/>
      <c r="L3" s="306" t="s">
        <v>3</v>
      </c>
      <c r="M3" s="755">
        <f>基本情報入力!M5</f>
        <v>0</v>
      </c>
      <c r="N3" s="756"/>
      <c r="O3" s="756"/>
      <c r="P3" s="757"/>
      <c r="Q3" s="307" t="s">
        <v>4</v>
      </c>
      <c r="R3" s="758">
        <f>基本情報入力!R5</f>
        <v>0</v>
      </c>
      <c r="S3" s="759"/>
      <c r="T3" s="760"/>
      <c r="U3" s="302"/>
    </row>
    <row r="4" spans="1:21" ht="60.75" customHeight="1" thickBot="1">
      <c r="C4" s="761" t="s">
        <v>267</v>
      </c>
      <c r="D4" s="762"/>
      <c r="E4" s="308">
        <f>基本情報入力!E6</f>
        <v>0</v>
      </c>
      <c r="F4" s="309" t="s">
        <v>177</v>
      </c>
      <c r="G4" s="310">
        <f>基本情報入力!G6</f>
        <v>0</v>
      </c>
      <c r="H4" s="311" t="s">
        <v>260</v>
      </c>
      <c r="I4" s="308">
        <f>基本情報入力!I6</f>
        <v>0</v>
      </c>
      <c r="J4" s="309" t="s">
        <v>177</v>
      </c>
      <c r="K4" s="312">
        <f>基本情報入力!K6</f>
        <v>0</v>
      </c>
      <c r="L4" s="763" t="s">
        <v>259</v>
      </c>
      <c r="M4" s="764"/>
      <c r="N4" s="765"/>
      <c r="O4" s="313" t="str">
        <f>基本情報入力!O6</f>
        <v/>
      </c>
      <c r="P4" s="766" t="s">
        <v>221</v>
      </c>
      <c r="Q4" s="767"/>
      <c r="R4" s="767"/>
      <c r="S4" s="767"/>
      <c r="T4" s="768"/>
      <c r="U4" s="302"/>
    </row>
    <row r="5" spans="1:21" ht="60.75" customHeight="1" thickBot="1">
      <c r="C5" s="769" t="s">
        <v>262</v>
      </c>
      <c r="D5" s="770"/>
      <c r="E5" s="498"/>
      <c r="F5" s="499"/>
      <c r="G5" s="771"/>
      <c r="H5" s="491" t="s">
        <v>261</v>
      </c>
      <c r="I5" s="772"/>
      <c r="J5" s="773"/>
      <c r="K5" s="774" t="s">
        <v>167</v>
      </c>
      <c r="L5" s="775"/>
      <c r="M5" s="243"/>
      <c r="N5" s="776" t="s">
        <v>175</v>
      </c>
      <c r="O5" s="777"/>
      <c r="P5" s="581"/>
      <c r="Q5" s="581"/>
      <c r="R5" s="581"/>
      <c r="S5" s="581"/>
      <c r="T5" s="486" t="str">
        <f>IF(P5="","",VLOOKUP(P5,リスト用!$A$46:$B$48,2,FALSE))</f>
        <v/>
      </c>
    </row>
    <row r="6" spans="1:21" ht="55.5" customHeight="1" thickBot="1">
      <c r="N6" s="778"/>
      <c r="O6" s="778"/>
      <c r="P6" s="778"/>
      <c r="Q6" s="778"/>
      <c r="R6" s="778"/>
      <c r="S6" s="778"/>
      <c r="T6" s="778"/>
      <c r="U6" s="778"/>
    </row>
    <row r="7" spans="1:21" ht="15" customHeight="1">
      <c r="A7" s="317"/>
      <c r="B7" s="318"/>
      <c r="C7" s="319"/>
      <c r="D7" s="320"/>
      <c r="E7" s="319"/>
      <c r="F7" s="319"/>
      <c r="G7" s="319"/>
      <c r="H7" s="319"/>
      <c r="I7" s="319"/>
      <c r="J7" s="319"/>
      <c r="K7" s="319"/>
      <c r="L7" s="319"/>
      <c r="M7" s="319"/>
      <c r="N7" s="319"/>
      <c r="O7" s="319"/>
      <c r="P7" s="319"/>
      <c r="Q7" s="321"/>
      <c r="R7" s="321"/>
      <c r="S7" s="319"/>
      <c r="T7" s="319"/>
      <c r="U7" s="322"/>
    </row>
    <row r="8" spans="1:21" ht="27" customHeight="1" thickBot="1">
      <c r="A8" s="323"/>
      <c r="B8" s="324" t="s">
        <v>178</v>
      </c>
      <c r="C8" s="325"/>
      <c r="D8" s="326"/>
      <c r="E8" s="325"/>
      <c r="F8" s="325"/>
      <c r="G8" s="325"/>
      <c r="H8" s="325"/>
      <c r="I8" s="325"/>
      <c r="J8" s="325"/>
      <c r="K8" s="325"/>
      <c r="L8" s="325"/>
      <c r="M8" s="325"/>
      <c r="N8" s="325"/>
      <c r="O8" s="325"/>
      <c r="P8" s="325"/>
      <c r="Q8" s="327" t="s">
        <v>184</v>
      </c>
      <c r="R8" s="325"/>
      <c r="S8" s="325"/>
      <c r="T8" s="325"/>
      <c r="U8" s="328"/>
    </row>
    <row r="9" spans="1:21" ht="38.25" customHeight="1" thickTop="1">
      <c r="A9" s="323"/>
      <c r="B9" s="329"/>
      <c r="C9" s="325"/>
      <c r="D9" s="326"/>
      <c r="E9" s="325"/>
      <c r="F9" s="325"/>
      <c r="G9" s="325"/>
      <c r="H9" s="325"/>
      <c r="I9" s="325"/>
      <c r="J9" s="325"/>
      <c r="K9" s="325"/>
      <c r="L9" s="325"/>
      <c r="M9" s="325"/>
      <c r="N9" s="325"/>
      <c r="O9" s="325"/>
      <c r="P9" s="325"/>
      <c r="Q9" s="779" t="s">
        <v>257</v>
      </c>
      <c r="R9" s="780"/>
      <c r="S9" s="781"/>
      <c r="T9" s="785">
        <f>IF(N15&lt;N12,N15,N12)</f>
        <v>0</v>
      </c>
      <c r="U9" s="787" t="s">
        <v>9</v>
      </c>
    </row>
    <row r="10" spans="1:21" ht="40.5" customHeight="1" thickBot="1">
      <c r="A10" s="323"/>
      <c r="B10" s="327" t="s">
        <v>278</v>
      </c>
      <c r="C10" s="325"/>
      <c r="D10" s="325"/>
      <c r="E10" s="325"/>
      <c r="F10" s="325"/>
      <c r="G10" s="788"/>
      <c r="H10" s="788"/>
      <c r="I10" s="788"/>
      <c r="J10" s="327" t="s">
        <v>11</v>
      </c>
      <c r="K10" s="326"/>
      <c r="L10" s="330"/>
      <c r="M10" s="330"/>
      <c r="N10" s="325"/>
      <c r="O10" s="325"/>
      <c r="P10" s="325"/>
      <c r="Q10" s="782"/>
      <c r="R10" s="783"/>
      <c r="S10" s="784"/>
      <c r="T10" s="786"/>
      <c r="U10" s="787"/>
    </row>
    <row r="11" spans="1:21" ht="40.5" customHeight="1" thickTop="1" thickBot="1">
      <c r="A11" s="323"/>
      <c r="B11" s="789" t="s">
        <v>242</v>
      </c>
      <c r="C11" s="790"/>
      <c r="D11" s="790"/>
      <c r="E11" s="790"/>
      <c r="F11" s="791"/>
      <c r="G11" s="798">
        <f>基本情報入力!G9</f>
        <v>0</v>
      </c>
      <c r="H11" s="799"/>
      <c r="I11" s="331" t="str">
        <f>IF(G11="","←入力","")</f>
        <v/>
      </c>
      <c r="J11" s="800" t="s">
        <v>269</v>
      </c>
      <c r="K11" s="801"/>
      <c r="L11" s="804" t="s">
        <v>6</v>
      </c>
      <c r="M11" s="805"/>
      <c r="N11" s="609"/>
      <c r="O11" s="610"/>
      <c r="P11" s="332" t="str">
        <f>IF(N11="","←入力","")</f>
        <v>←入力</v>
      </c>
      <c r="Q11" s="779" t="s">
        <v>258</v>
      </c>
      <c r="R11" s="780"/>
      <c r="S11" s="781"/>
      <c r="T11" s="785" t="e">
        <f>IF(N15&lt;N14,N15,N14)</f>
        <v>#VALUE!</v>
      </c>
      <c r="U11" s="787" t="s">
        <v>22</v>
      </c>
    </row>
    <row r="12" spans="1:21" ht="40.5" customHeight="1" thickBot="1">
      <c r="A12" s="323"/>
      <c r="B12" s="789" t="s">
        <v>13</v>
      </c>
      <c r="C12" s="790"/>
      <c r="D12" s="790"/>
      <c r="E12" s="790"/>
      <c r="F12" s="791"/>
      <c r="G12" s="792">
        <f>基本情報入力!G10</f>
        <v>0</v>
      </c>
      <c r="H12" s="793"/>
      <c r="I12" s="331" t="str">
        <f>IF(G12="","←入力","")</f>
        <v/>
      </c>
      <c r="J12" s="802"/>
      <c r="K12" s="803"/>
      <c r="L12" s="794" t="s">
        <v>183</v>
      </c>
      <c r="M12" s="795"/>
      <c r="N12" s="796">
        <f>ROUNDDOWN(N11*0.1,0)</f>
        <v>0</v>
      </c>
      <c r="O12" s="797"/>
      <c r="P12" s="333" t="s">
        <v>181</v>
      </c>
      <c r="Q12" s="815"/>
      <c r="R12" s="816"/>
      <c r="S12" s="817"/>
      <c r="T12" s="786"/>
      <c r="U12" s="787"/>
    </row>
    <row r="13" spans="1:21" ht="40.5" customHeight="1" thickTop="1" thickBot="1">
      <c r="A13" s="323"/>
      <c r="B13" s="818" t="s">
        <v>223</v>
      </c>
      <c r="C13" s="819"/>
      <c r="D13" s="819"/>
      <c r="E13" s="819"/>
      <c r="F13" s="820"/>
      <c r="G13" s="792">
        <f>基本情報入力!G11</f>
        <v>0</v>
      </c>
      <c r="H13" s="793"/>
      <c r="I13" s="331" t="str">
        <f>IF(AND(OR($G$11=報酬単価表!$D$4,$G$11=報酬単価表!$D$5,$G$11=報酬単価表!$D$6),G13=""),"←入力","")</f>
        <v/>
      </c>
      <c r="J13" s="821" t="s">
        <v>268</v>
      </c>
      <c r="K13" s="822"/>
      <c r="L13" s="825" t="s">
        <v>17</v>
      </c>
      <c r="M13" s="826"/>
      <c r="N13" s="827" t="e">
        <f>N11-IF(T5="②",N18,N16)</f>
        <v>#VALUE!</v>
      </c>
      <c r="O13" s="828"/>
      <c r="P13" s="334"/>
      <c r="Q13" s="806" t="s">
        <v>266</v>
      </c>
      <c r="R13" s="807"/>
      <c r="S13" s="807"/>
      <c r="T13" s="335" t="e">
        <f>T9-T11</f>
        <v>#VALUE!</v>
      </c>
      <c r="U13" s="328"/>
    </row>
    <row r="14" spans="1:21" ht="40.5" customHeight="1" thickTop="1" thickBot="1">
      <c r="A14" s="323"/>
      <c r="B14" s="808" t="s">
        <v>237</v>
      </c>
      <c r="C14" s="809"/>
      <c r="D14" s="809"/>
      <c r="E14" s="809"/>
      <c r="F14" s="810"/>
      <c r="G14" s="336">
        <f>基本情報入力!G12</f>
        <v>0</v>
      </c>
      <c r="H14" s="337" t="e">
        <f>IF(G14="","",VLOOKUP(G14,リスト用!$A$33:$B$38,2,FALSE))</f>
        <v>#N/A</v>
      </c>
      <c r="I14" s="331" t="str">
        <f>IF(G14="","←入力","")</f>
        <v/>
      </c>
      <c r="J14" s="823"/>
      <c r="K14" s="824"/>
      <c r="L14" s="811" t="s">
        <v>183</v>
      </c>
      <c r="M14" s="812"/>
      <c r="N14" s="813" t="e">
        <f>N12-IF(T5="②",N19,N17)</f>
        <v>#VALUE!</v>
      </c>
      <c r="O14" s="814"/>
      <c r="P14" s="338" t="s">
        <v>203</v>
      </c>
      <c r="Q14" s="339"/>
      <c r="R14" s="325"/>
      <c r="S14" s="325"/>
      <c r="T14" s="325"/>
      <c r="U14" s="328"/>
    </row>
    <row r="15" spans="1:21" ht="40.5" customHeight="1" thickTop="1" thickBot="1">
      <c r="A15" s="323"/>
      <c r="B15" s="789" t="s">
        <v>238</v>
      </c>
      <c r="C15" s="790"/>
      <c r="D15" s="790"/>
      <c r="E15" s="790"/>
      <c r="F15" s="791"/>
      <c r="G15" s="340">
        <f>基本情報入力!G13</f>
        <v>0</v>
      </c>
      <c r="H15" s="341" t="e">
        <f>IF(G15="","",IF(G15="無し",0,VLOOKUP(G15,リスト用!A40:B42,2,FALSE)))</f>
        <v>#N/A</v>
      </c>
      <c r="I15" s="331" t="str">
        <f>IF(G15="","←入力","")</f>
        <v/>
      </c>
      <c r="J15" s="837" t="s">
        <v>7</v>
      </c>
      <c r="K15" s="838"/>
      <c r="L15" s="838"/>
      <c r="M15" s="342" t="str">
        <f>IF(N15="","入力→","")</f>
        <v>入力→</v>
      </c>
      <c r="N15" s="652"/>
      <c r="O15" s="653"/>
      <c r="P15" s="333" t="s">
        <v>182</v>
      </c>
      <c r="Q15" s="839" t="s">
        <v>273</v>
      </c>
      <c r="R15" s="840"/>
      <c r="S15" s="843" t="str">
        <f>IF($M$5="管理対象","下記上限管理結果後の額を確認してください。",IF(AND(T5="②",N18=""),"※3月の報酬額の欄を入力してください",IF(G59=0,"※【対象児童の3月利用状況】を入力してください",IF(T62=0,"(※【対象児童の3月利用状況】を入力してください)",IF(T13&lt;=0,"差額が0円のため免除額無し","免除額　"&amp;T13&amp;"円")))))</f>
        <v>※【対象児童の3月利用状況】を入力してください</v>
      </c>
      <c r="T15" s="844"/>
      <c r="U15" s="829" t="s">
        <v>248</v>
      </c>
    </row>
    <row r="16" spans="1:21" ht="40.5" customHeight="1" thickTop="1" thickBot="1">
      <c r="A16" s="323"/>
      <c r="B16" s="789" t="s">
        <v>15</v>
      </c>
      <c r="C16" s="790"/>
      <c r="D16" s="790"/>
      <c r="E16" s="790"/>
      <c r="F16" s="791"/>
      <c r="G16" s="830">
        <f>基本情報入力!G14</f>
        <v>0</v>
      </c>
      <c r="H16" s="799"/>
      <c r="I16" s="331" t="str">
        <f>IF(G16="","←入力","")</f>
        <v/>
      </c>
      <c r="J16" s="831" t="s">
        <v>187</v>
      </c>
      <c r="K16" s="832"/>
      <c r="L16" s="835" t="s">
        <v>17</v>
      </c>
      <c r="M16" s="836"/>
      <c r="N16" s="847" t="e">
        <f>S62</f>
        <v>#VALUE!</v>
      </c>
      <c r="O16" s="848"/>
      <c r="P16" s="338"/>
      <c r="Q16" s="841"/>
      <c r="R16" s="842"/>
      <c r="S16" s="845"/>
      <c r="T16" s="846"/>
      <c r="U16" s="829"/>
    </row>
    <row r="17" spans="1:27" ht="40.5" customHeight="1" thickBot="1">
      <c r="A17" s="323"/>
      <c r="B17" s="789" t="s">
        <v>18</v>
      </c>
      <c r="C17" s="790"/>
      <c r="D17" s="790"/>
      <c r="E17" s="790"/>
      <c r="F17" s="791"/>
      <c r="G17" s="798">
        <f>基本情報入力!G15</f>
        <v>0</v>
      </c>
      <c r="H17" s="799"/>
      <c r="I17" s="331" t="str">
        <f t="shared" ref="I17" si="0">IF(G17="","←入力","")</f>
        <v/>
      </c>
      <c r="J17" s="833"/>
      <c r="K17" s="834"/>
      <c r="L17" s="849" t="s">
        <v>183</v>
      </c>
      <c r="M17" s="850"/>
      <c r="N17" s="851" t="e">
        <f>ROUNDDOWN(N16*0.1,0)</f>
        <v>#VALUE!</v>
      </c>
      <c r="O17" s="852"/>
      <c r="P17" s="343"/>
      <c r="Q17" s="865" t="s">
        <v>274</v>
      </c>
      <c r="R17" s="866"/>
      <c r="S17" s="853" t="str">
        <f>IF($M$5="管理対象","下記上限管理結果後の額を確認してください。",IF(G59=0,"",IF(T13&lt;=0,N15,T9-T13)))</f>
        <v/>
      </c>
      <c r="T17" s="854"/>
      <c r="U17" s="829" t="s">
        <v>270</v>
      </c>
    </row>
    <row r="18" spans="1:27" ht="40.5" customHeight="1" thickBot="1">
      <c r="A18" s="323"/>
      <c r="B18" s="789" t="s">
        <v>20</v>
      </c>
      <c r="C18" s="790"/>
      <c r="D18" s="790"/>
      <c r="E18" s="790"/>
      <c r="F18" s="791"/>
      <c r="G18" s="798">
        <f>基本情報入力!G16</f>
        <v>0</v>
      </c>
      <c r="H18" s="799"/>
      <c r="I18" s="344"/>
      <c r="J18" s="857" t="s">
        <v>294</v>
      </c>
      <c r="K18" s="858"/>
      <c r="L18" s="861" t="s">
        <v>6</v>
      </c>
      <c r="M18" s="862"/>
      <c r="N18" s="732">
        <v>50000</v>
      </c>
      <c r="O18" s="733"/>
      <c r="P18" s="345" t="str">
        <f>IF(N18="","←入力","")</f>
        <v/>
      </c>
      <c r="Q18" s="867"/>
      <c r="R18" s="868"/>
      <c r="S18" s="855"/>
      <c r="T18" s="856"/>
      <c r="U18" s="829"/>
    </row>
    <row r="19" spans="1:27" ht="40.5" customHeight="1" thickTop="1" thickBot="1">
      <c r="A19" s="323"/>
      <c r="B19" s="789" t="s">
        <v>21</v>
      </c>
      <c r="C19" s="790"/>
      <c r="D19" s="790"/>
      <c r="E19" s="790"/>
      <c r="F19" s="791"/>
      <c r="G19" s="938" t="str">
        <f>基本情報入力!G17</f>
        <v/>
      </c>
      <c r="H19" s="939"/>
      <c r="I19" s="344"/>
      <c r="J19" s="859"/>
      <c r="K19" s="860"/>
      <c r="L19" s="863" t="s">
        <v>183</v>
      </c>
      <c r="M19" s="864"/>
      <c r="N19" s="869">
        <f>ROUNDDOWN(N18*0.1,0)</f>
        <v>5000</v>
      </c>
      <c r="O19" s="870"/>
      <c r="P19" s="338"/>
      <c r="Q19" s="839" t="s">
        <v>275</v>
      </c>
      <c r="R19" s="840"/>
      <c r="S19" s="873"/>
      <c r="T19" s="874"/>
      <c r="U19" s="829" t="s">
        <v>271</v>
      </c>
      <c r="V19" s="877"/>
      <c r="W19" s="878"/>
      <c r="X19" s="878"/>
      <c r="Y19" s="878"/>
      <c r="Z19" s="878"/>
      <c r="AA19" s="878"/>
    </row>
    <row r="20" spans="1:27" ht="40.5" customHeight="1">
      <c r="A20" s="323"/>
      <c r="B20" s="346"/>
      <c r="C20" s="347"/>
      <c r="D20" s="347"/>
      <c r="E20" s="347"/>
      <c r="F20" s="347"/>
      <c r="G20" s="347"/>
      <c r="H20" s="347"/>
      <c r="I20" s="325"/>
      <c r="J20" s="348"/>
      <c r="K20" s="348"/>
      <c r="L20" s="348"/>
      <c r="M20" s="879" t="str">
        <f>IF(M5="管理対象","※上限管理対象児童の場合は、①の額を記載した『利用者負担額一覧表』と、bの額を記載した別添５を上限額管理事業者へ提出し、上限管理後の別添５のCを⑦へ、別添５のDを⑥に記載してください。","")</f>
        <v/>
      </c>
      <c r="N20" s="879"/>
      <c r="O20" s="879"/>
      <c r="P20" s="880"/>
      <c r="Q20" s="871"/>
      <c r="R20" s="872"/>
      <c r="S20" s="875"/>
      <c r="T20" s="876"/>
      <c r="U20" s="829"/>
      <c r="V20" s="877"/>
      <c r="W20" s="878"/>
      <c r="X20" s="878"/>
      <c r="Y20" s="878"/>
      <c r="Z20" s="878"/>
      <c r="AA20" s="878"/>
    </row>
    <row r="21" spans="1:27" ht="40.5" customHeight="1">
      <c r="A21" s="323"/>
      <c r="B21" s="329"/>
      <c r="C21" s="325"/>
      <c r="D21" s="325"/>
      <c r="E21" s="325"/>
      <c r="F21" s="325"/>
      <c r="G21" s="325"/>
      <c r="H21" s="325"/>
      <c r="I21" s="325"/>
      <c r="J21" s="348"/>
      <c r="K21" s="348"/>
      <c r="L21" s="348"/>
      <c r="M21" s="879"/>
      <c r="N21" s="879"/>
      <c r="O21" s="879"/>
      <c r="P21" s="880"/>
      <c r="Q21" s="865" t="s">
        <v>276</v>
      </c>
      <c r="R21" s="881"/>
      <c r="S21" s="883"/>
      <c r="T21" s="884"/>
      <c r="U21" s="829" t="s">
        <v>272</v>
      </c>
      <c r="V21" s="877"/>
      <c r="W21" s="878"/>
      <c r="X21" s="878"/>
      <c r="Y21" s="878"/>
      <c r="Z21" s="878"/>
      <c r="AA21" s="878"/>
    </row>
    <row r="22" spans="1:27" ht="38.25" customHeight="1" thickBot="1">
      <c r="A22" s="323"/>
      <c r="B22" s="349" t="s">
        <v>234</v>
      </c>
      <c r="C22" s="325"/>
      <c r="D22" s="326"/>
      <c r="E22" s="325"/>
      <c r="F22" s="325"/>
      <c r="G22" s="325"/>
      <c r="H22" s="325"/>
      <c r="I22" s="325"/>
      <c r="J22" s="325"/>
      <c r="K22" s="325"/>
      <c r="L22" s="325"/>
      <c r="M22" s="879"/>
      <c r="N22" s="879"/>
      <c r="O22" s="879"/>
      <c r="P22" s="880"/>
      <c r="Q22" s="867"/>
      <c r="R22" s="882"/>
      <c r="S22" s="885"/>
      <c r="T22" s="886"/>
      <c r="U22" s="829"/>
      <c r="V22" s="877"/>
      <c r="W22" s="878"/>
      <c r="X22" s="878"/>
      <c r="Y22" s="878"/>
      <c r="Z22" s="878"/>
      <c r="AA22" s="878"/>
    </row>
    <row r="23" spans="1:27" ht="51" customHeight="1" thickTop="1" thickBot="1">
      <c r="A23" s="323"/>
      <c r="B23" s="329"/>
      <c r="C23" s="325"/>
      <c r="D23" s="326"/>
      <c r="E23" s="350" t="s">
        <v>188</v>
      </c>
      <c r="F23" s="351"/>
      <c r="G23" s="325"/>
      <c r="H23" s="325"/>
      <c r="I23" s="325"/>
      <c r="J23" s="352"/>
      <c r="K23" s="353"/>
      <c r="L23" s="354"/>
      <c r="M23" s="354"/>
      <c r="N23" s="354"/>
      <c r="O23" s="354"/>
      <c r="P23" s="355"/>
      <c r="Q23" s="355"/>
      <c r="R23" s="355"/>
      <c r="S23" s="355"/>
      <c r="T23" s="355"/>
      <c r="U23" s="328"/>
    </row>
    <row r="24" spans="1:27" ht="17.25" customHeight="1">
      <c r="A24" s="323"/>
      <c r="B24" s="356"/>
      <c r="C24" s="357"/>
      <c r="D24" s="358"/>
      <c r="E24" s="887" t="s">
        <v>23</v>
      </c>
      <c r="F24" s="888"/>
      <c r="G24" s="359" t="s">
        <v>24</v>
      </c>
      <c r="H24" s="359" t="s">
        <v>25</v>
      </c>
      <c r="I24" s="360" t="s">
        <v>26</v>
      </c>
      <c r="J24" s="361" t="s">
        <v>27</v>
      </c>
      <c r="K24" s="362" t="s">
        <v>28</v>
      </c>
      <c r="L24" s="363" t="s">
        <v>29</v>
      </c>
      <c r="M24" s="362" t="s">
        <v>30</v>
      </c>
      <c r="N24" s="364" t="s">
        <v>31</v>
      </c>
      <c r="O24" s="365" t="s">
        <v>32</v>
      </c>
      <c r="P24" s="366" t="s">
        <v>33</v>
      </c>
      <c r="Q24" s="363" t="s">
        <v>34</v>
      </c>
      <c r="R24" s="367" t="s">
        <v>35</v>
      </c>
      <c r="S24" s="368" t="s">
        <v>36</v>
      </c>
      <c r="T24" s="889" t="s">
        <v>235</v>
      </c>
      <c r="U24" s="328"/>
    </row>
    <row r="25" spans="1:27" ht="206.25" customHeight="1">
      <c r="A25" s="323"/>
      <c r="B25" s="369"/>
      <c r="C25" s="370"/>
      <c r="D25" s="371"/>
      <c r="E25" s="891" t="s">
        <v>219</v>
      </c>
      <c r="F25" s="892"/>
      <c r="G25" s="372" t="s">
        <v>244</v>
      </c>
      <c r="H25" s="373" t="s">
        <v>243</v>
      </c>
      <c r="I25" s="374" t="s">
        <v>218</v>
      </c>
      <c r="J25" s="375" t="s">
        <v>288</v>
      </c>
      <c r="K25" s="376" t="s">
        <v>240</v>
      </c>
      <c r="L25" s="377" t="s">
        <v>241</v>
      </c>
      <c r="M25" s="376" t="s">
        <v>37</v>
      </c>
      <c r="N25" s="378" t="s">
        <v>38</v>
      </c>
      <c r="O25" s="379" t="s">
        <v>39</v>
      </c>
      <c r="P25" s="380" t="s">
        <v>40</v>
      </c>
      <c r="Q25" s="381" t="s">
        <v>41</v>
      </c>
      <c r="R25" s="382" t="s">
        <v>42</v>
      </c>
      <c r="S25" s="383" t="s">
        <v>43</v>
      </c>
      <c r="T25" s="890"/>
      <c r="U25" s="328"/>
    </row>
    <row r="26" spans="1:27" ht="136.5" customHeight="1" thickBot="1">
      <c r="A26" s="323"/>
      <c r="B26" s="369"/>
      <c r="C26" s="384"/>
      <c r="D26" s="385"/>
      <c r="E26" s="893" t="s">
        <v>231</v>
      </c>
      <c r="F26" s="894"/>
      <c r="G26" s="897" t="s">
        <v>232</v>
      </c>
      <c r="H26" s="893" t="s">
        <v>233</v>
      </c>
      <c r="I26" s="386" t="s">
        <v>179</v>
      </c>
      <c r="J26" s="387" t="s">
        <v>285</v>
      </c>
      <c r="K26" s="388"/>
      <c r="L26" s="389"/>
      <c r="M26" s="390" t="s">
        <v>185</v>
      </c>
      <c r="N26" s="391"/>
      <c r="O26" s="392" t="str">
        <f>"（F×"&amp;G19&amp;"円）"</f>
        <v>（F×円）</v>
      </c>
      <c r="P26" s="393" t="str">
        <f>"（G×"&amp;G19&amp;"円）"</f>
        <v>（G×円）</v>
      </c>
      <c r="Q26" s="394" t="s">
        <v>186</v>
      </c>
      <c r="R26" s="395" t="str">
        <f>"（I×"&amp;G19&amp;"円）"</f>
        <v>（I×円）</v>
      </c>
      <c r="S26" s="396" t="s">
        <v>229</v>
      </c>
      <c r="T26" s="397" t="s">
        <v>230</v>
      </c>
      <c r="U26" s="328"/>
    </row>
    <row r="27" spans="1:27" ht="24.75" customHeight="1" thickBot="1">
      <c r="A27" s="323"/>
      <c r="B27" s="398"/>
      <c r="C27" s="399" t="s">
        <v>44</v>
      </c>
      <c r="D27" s="400" t="s">
        <v>45</v>
      </c>
      <c r="E27" s="895"/>
      <c r="F27" s="896"/>
      <c r="G27" s="898"/>
      <c r="H27" s="895"/>
      <c r="I27" s="401" t="str">
        <f>IF(O4="","対象外",O4)</f>
        <v>対象外</v>
      </c>
      <c r="J27" s="402" t="e">
        <f>ROUNDUP(N11/G59,0)</f>
        <v>#DIV/0!</v>
      </c>
      <c r="K27" s="899" t="s">
        <v>263</v>
      </c>
      <c r="L27" s="899"/>
      <c r="M27" s="899"/>
      <c r="N27" s="900"/>
      <c r="O27" s="403"/>
      <c r="P27" s="404"/>
      <c r="Q27" s="405"/>
      <c r="R27" s="406"/>
      <c r="S27" s="407"/>
      <c r="T27" s="408"/>
      <c r="U27" s="328"/>
    </row>
    <row r="28" spans="1:27" ht="19.5" customHeight="1">
      <c r="A28" s="323"/>
      <c r="B28" s="409">
        <v>1</v>
      </c>
      <c r="C28" s="410">
        <v>43891</v>
      </c>
      <c r="D28" s="411" t="s">
        <v>46</v>
      </c>
      <c r="E28" s="296"/>
      <c r="F28" s="297"/>
      <c r="G28" s="298"/>
      <c r="H28" s="940"/>
      <c r="I28" s="227"/>
      <c r="J28" s="487"/>
      <c r="K28" s="412" t="str">
        <f>IFERROR(IF($T$5="②","",IF(AND($E28="○",$G28="○",$H28="○"),VLOOKUP($G$12&amp;$G$11,報酬単価表!$F$4:$H$25,2,FALSE),""))+IF($G$13="",0,IF($T$5="②","",IF(AND($E28="○",$G28="○",$H28="○"),VLOOKUP($G$13,報酬単価表!$A$30:$F$34,3,FALSE),""))),"")</f>
        <v/>
      </c>
      <c r="L28" s="413" t="str">
        <f>IFERROR(IF($T$5="②","",IF(AND($E28="○",$G28="○",$H28="○"),VLOOKUP($G$12&amp;$G$11,報酬単価表!$F$4:$H$25,3,FALSE),""))+IF($T$5="②","",IF(AND($E28="○",$G28="○",$H28="○"),VLOOKUP($G$13,報酬単価表!$A$30:$D$34,4,FALSE),"")),"")</f>
        <v/>
      </c>
      <c r="M28" s="412" t="str">
        <f t="shared" ref="M28:M58" si="1">IF($T$5="②","",IF(K28="","",L28-K28))</f>
        <v/>
      </c>
      <c r="N28" s="414" t="str">
        <f>IF($T$5="②","",IF(I28="","",IF(AND(E28="○",G28="○",H28="○",I28&lt;&gt;""),IF(I28="延長支援無し",0,IF(I28="1時間未満",VLOOKUP($G$16,報酬単価表!$D$38:$I$39,4,FALSE),IF(I28="1時間以上2時間未満",VLOOKUP($G$16,報酬単価表!$D$38:$I$39,5,FALSE),VLOOKUP($G$16,報酬単価表!$D$38:$I$39,6,FALSE)))),"")))</f>
        <v/>
      </c>
      <c r="O28" s="415" t="str">
        <f>IF($K$28="ERROR","※事業所の利用定員欄と基本報酬区分欄の選択の組み合わせが間違っています。","")</f>
        <v/>
      </c>
      <c r="P28" s="416"/>
      <c r="Q28" s="417"/>
      <c r="R28" s="418"/>
      <c r="S28" s="419"/>
      <c r="T28" s="420"/>
      <c r="U28" s="421"/>
    </row>
    <row r="29" spans="1:27" ht="19.5" customHeight="1">
      <c r="A29" s="323"/>
      <c r="B29" s="409">
        <v>2</v>
      </c>
      <c r="C29" s="410">
        <v>43892</v>
      </c>
      <c r="D29" s="422" t="s">
        <v>47</v>
      </c>
      <c r="E29" s="296"/>
      <c r="F29" s="297"/>
      <c r="G29" s="298"/>
      <c r="H29" s="940"/>
      <c r="I29" s="227"/>
      <c r="J29" s="487"/>
      <c r="K29" s="412" t="str">
        <f>IFERROR(IF($T$5="②","",IF(AND($E29="○",$G29="○",$H29="○"),VLOOKUP($G$12&amp;$G$11,報酬単価表!$F$4:$H$25,2,FALSE),""))+IF($G$13="",0,IF($T$5="②","",IF(AND($E29="○",$G29="○",$H29="○"),VLOOKUP($G$13,報酬単価表!$A$30:$F$34,3,FALSE),""))),"")</f>
        <v/>
      </c>
      <c r="L29" s="413" t="str">
        <f>IFERROR(IF($T$5="②","",IF(AND($E29="○",$G29="○",$H29="○"),VLOOKUP($G$12&amp;$G$11,報酬単価表!$F$4:$H$25,3,FALSE),""))+IF($T$5="②","",IF(AND($E29="○",$G29="○",$H29="○"),VLOOKUP($G$13,報酬単価表!$A$30:$D$34,4,FALSE),"")),"")</f>
        <v/>
      </c>
      <c r="M29" s="412" t="str">
        <f t="shared" si="1"/>
        <v/>
      </c>
      <c r="N29" s="414" t="str">
        <f>IF($T$5="②","",IF(I29="","",IF(AND(E29="○",G29="○",H29="○",I29&lt;&gt;""),IF(I29="延長支援無し",0,IF(I29="1時間未満",VLOOKUP($G$16,報酬単価表!$D$38:$I$39,4,FALSE),IF(I29="1時間以上2時間未満",VLOOKUP($G$16,報酬単価表!$D$38:$I$39,5,FALSE),VLOOKUP($G$16,報酬単価表!$D$38:$I$39,6,FALSE)))),"")))</f>
        <v/>
      </c>
      <c r="O29" s="423"/>
      <c r="P29" s="416"/>
      <c r="Q29" s="417"/>
      <c r="R29" s="418"/>
      <c r="S29" s="419"/>
      <c r="T29" s="420"/>
      <c r="U29" s="421"/>
    </row>
    <row r="30" spans="1:27" ht="19.5" customHeight="1">
      <c r="A30" s="323"/>
      <c r="B30" s="409">
        <v>3</v>
      </c>
      <c r="C30" s="410">
        <v>43893</v>
      </c>
      <c r="D30" s="422" t="s">
        <v>48</v>
      </c>
      <c r="E30" s="296"/>
      <c r="F30" s="297"/>
      <c r="G30" s="298"/>
      <c r="H30" s="296"/>
      <c r="I30" s="227"/>
      <c r="J30" s="487"/>
      <c r="K30" s="412" t="str">
        <f>IFERROR(IF($T$5="②","",IF(AND($E30="○",$G30="○",$H30="○"),VLOOKUP($G$12&amp;$G$11,報酬単価表!$F$4:$H$25,2,FALSE),""))+IF($G$13="",0,IF($T$5="②","",IF(AND($E30="○",$G30="○",$H30="○"),VLOOKUP($G$13,報酬単価表!$A$30:$F$34,3,FALSE),""))),"")</f>
        <v/>
      </c>
      <c r="L30" s="413" t="str">
        <f>IFERROR(IF($T$5="②","",IF(AND($E30="○",$G30="○",$H30="○"),VLOOKUP($G$12&amp;$G$11,報酬単価表!$F$4:$H$25,3,FALSE),""))+IF($T$5="②","",IF(AND($E30="○",$G30="○",$H30="○"),VLOOKUP($G$13,報酬単価表!$A$30:$D$34,4,FALSE),"")),"")</f>
        <v/>
      </c>
      <c r="M30" s="412" t="str">
        <f t="shared" si="1"/>
        <v/>
      </c>
      <c r="N30" s="414" t="str">
        <f>IF($T$5="②","",IF(I30="","",IF(AND(E30="○",G30="○",H30="○",I30&lt;&gt;""),IF(I30="延長支援無し",0,IF(I30="1時間未満",VLOOKUP($G$16,報酬単価表!$D$38:$I$39,4,FALSE),IF(I30="1時間以上2時間未満",VLOOKUP($G$16,報酬単価表!$D$38:$I$39,5,FALSE),VLOOKUP($G$16,報酬単価表!$D$38:$I$39,6,FALSE)))),"")))</f>
        <v/>
      </c>
      <c r="O30" s="423"/>
      <c r="P30" s="416"/>
      <c r="Q30" s="417"/>
      <c r="R30" s="418"/>
      <c r="S30" s="419"/>
      <c r="T30" s="420"/>
      <c r="U30" s="421"/>
    </row>
    <row r="31" spans="1:27" ht="19.5" customHeight="1">
      <c r="A31" s="323"/>
      <c r="B31" s="409">
        <v>4</v>
      </c>
      <c r="C31" s="410">
        <v>43894</v>
      </c>
      <c r="D31" s="422" t="s">
        <v>49</v>
      </c>
      <c r="E31" s="296"/>
      <c r="F31" s="297"/>
      <c r="G31" s="298"/>
      <c r="H31" s="296"/>
      <c r="I31" s="227"/>
      <c r="J31" s="487"/>
      <c r="K31" s="412" t="str">
        <f>IFERROR(IF($T$5="②","",IF(AND($E31="○",$G31="○",$H31="○"),VLOOKUP($G$12&amp;$G$11,報酬単価表!$F$4:$H$25,2,FALSE),""))+IF($G$13="",0,IF($T$5="②","",IF(AND($E31="○",$G31="○",$H31="○"),VLOOKUP($G$13,報酬単価表!$A$30:$F$34,3,FALSE),""))),"")</f>
        <v/>
      </c>
      <c r="L31" s="413" t="str">
        <f>IFERROR(IF($T$5="②","",IF(AND($E31="○",$G31="○",$H31="○"),VLOOKUP($G$12&amp;$G$11,報酬単価表!$F$4:$H$25,3,FALSE),""))+IF($T$5="②","",IF(AND($E31="○",$G31="○",$H31="○"),VLOOKUP($G$13,報酬単価表!$A$30:$D$34,4,FALSE),"")),"")</f>
        <v/>
      </c>
      <c r="M31" s="412" t="str">
        <f t="shared" si="1"/>
        <v/>
      </c>
      <c r="N31" s="414" t="str">
        <f>IF($T$5="②","",IF(I31="","",IF(AND(E31="○",G31="○",H31="○",I31&lt;&gt;""),IF(I31="延長支援無し",0,IF(I31="1時間未満",VLOOKUP($G$16,報酬単価表!$D$38:$I$39,4,FALSE),IF(I31="1時間以上2時間未満",VLOOKUP($G$16,報酬単価表!$D$38:$I$39,5,FALSE),VLOOKUP($G$16,報酬単価表!$D$38:$I$39,6,FALSE)))),"")))</f>
        <v/>
      </c>
      <c r="O31" s="423"/>
      <c r="P31" s="416"/>
      <c r="Q31" s="417"/>
      <c r="R31" s="418"/>
      <c r="S31" s="419"/>
      <c r="T31" s="420"/>
      <c r="U31" s="421"/>
    </row>
    <row r="32" spans="1:27" ht="19.5" customHeight="1">
      <c r="A32" s="323"/>
      <c r="B32" s="409">
        <v>5</v>
      </c>
      <c r="C32" s="410">
        <v>43895</v>
      </c>
      <c r="D32" s="422" t="s">
        <v>50</v>
      </c>
      <c r="E32" s="296"/>
      <c r="F32" s="297"/>
      <c r="G32" s="298"/>
      <c r="H32" s="940"/>
      <c r="I32" s="227"/>
      <c r="J32" s="487"/>
      <c r="K32" s="412" t="str">
        <f>IFERROR(IF($T$5="②","",IF(AND($E32="○",$G32="○",$H32="○"),VLOOKUP($G$12&amp;$G$11,報酬単価表!$F$4:$H$25,2,FALSE),""))+IF($G$13="",0,IF($T$5="②","",IF(AND($E32="○",$G32="○",$H32="○"),VLOOKUP($G$13,報酬単価表!$A$30:$F$34,3,FALSE),""))),"")</f>
        <v/>
      </c>
      <c r="L32" s="413" t="str">
        <f>IFERROR(IF($T$5="②","",IF(AND($E32="○",$G32="○",$H32="○"),VLOOKUP($G$12&amp;$G$11,報酬単価表!$F$4:$H$25,3,FALSE),""))+IF($T$5="②","",IF(AND($E32="○",$G32="○",$H32="○"),VLOOKUP($G$13,報酬単価表!$A$30:$D$34,4,FALSE),"")),"")</f>
        <v/>
      </c>
      <c r="M32" s="412" t="str">
        <f t="shared" si="1"/>
        <v/>
      </c>
      <c r="N32" s="414" t="str">
        <f>IF($T$5="②","",IF(I32="","",IF(AND(E32="○",G32="○",H32="○",I32&lt;&gt;""),IF(I32="延長支援無し",0,IF(I32="1時間未満",VLOOKUP($G$16,報酬単価表!$D$38:$I$39,4,FALSE),IF(I32="1時間以上2時間未満",VLOOKUP($G$16,報酬単価表!$D$38:$I$39,5,FALSE),VLOOKUP($G$16,報酬単価表!$D$38:$I$39,6,FALSE)))),"")))</f>
        <v/>
      </c>
      <c r="O32" s="423"/>
      <c r="P32" s="416"/>
      <c r="Q32" s="417"/>
      <c r="R32" s="418"/>
      <c r="S32" s="419"/>
      <c r="T32" s="420"/>
      <c r="U32" s="421"/>
    </row>
    <row r="33" spans="1:21" ht="19.5" customHeight="1">
      <c r="A33" s="323"/>
      <c r="B33" s="409">
        <v>6</v>
      </c>
      <c r="C33" s="410">
        <v>43896</v>
      </c>
      <c r="D33" s="422" t="s">
        <v>51</v>
      </c>
      <c r="E33" s="296"/>
      <c r="F33" s="297"/>
      <c r="G33" s="298"/>
      <c r="H33" s="940"/>
      <c r="I33" s="227"/>
      <c r="J33" s="487"/>
      <c r="K33" s="412" t="str">
        <f>IFERROR(IF($T$5="②","",IF(AND($E33="○",$G33="○",$H33="○"),VLOOKUP($G$12&amp;$G$11,報酬単価表!$F$4:$H$25,2,FALSE),""))+IF($G$13="",0,IF($T$5="②","",IF(AND($E33="○",$G33="○",$H33="○"),VLOOKUP($G$13,報酬単価表!$A$30:$F$34,3,FALSE),""))),"")</f>
        <v/>
      </c>
      <c r="L33" s="413" t="str">
        <f>IFERROR(IF($T$5="②","",IF(AND($E33="○",$G33="○",$H33="○"),VLOOKUP($G$12&amp;$G$11,報酬単価表!$F$4:$H$25,3,FALSE),""))+IF($T$5="②","",IF(AND($E33="○",$G33="○",$H33="○"),VLOOKUP($G$13,報酬単価表!$A$30:$D$34,4,FALSE),"")),"")</f>
        <v/>
      </c>
      <c r="M33" s="412" t="str">
        <f t="shared" si="1"/>
        <v/>
      </c>
      <c r="N33" s="414" t="str">
        <f>IF($T$5="②","",IF(I33="","",IF(AND(E33="○",G33="○",H33="○",I33&lt;&gt;""),IF(I33="延長支援無し",0,IF(I33="1時間未満",VLOOKUP($G$16,報酬単価表!$D$38:$I$39,4,FALSE),IF(I33="1時間以上2時間未満",VLOOKUP($G$16,報酬単価表!$D$38:$I$39,5,FALSE),VLOOKUP($G$16,報酬単価表!$D$38:$I$39,6,FALSE)))),"")))</f>
        <v/>
      </c>
      <c r="O33" s="423"/>
      <c r="P33" s="416"/>
      <c r="Q33" s="417"/>
      <c r="R33" s="418"/>
      <c r="S33" s="419"/>
      <c r="T33" s="420"/>
      <c r="U33" s="421"/>
    </row>
    <row r="34" spans="1:21" ht="19.5" customHeight="1">
      <c r="A34" s="323"/>
      <c r="B34" s="409">
        <v>7</v>
      </c>
      <c r="C34" s="410">
        <v>43897</v>
      </c>
      <c r="D34" s="424" t="s">
        <v>52</v>
      </c>
      <c r="E34" s="296"/>
      <c r="F34" s="297"/>
      <c r="G34" s="298"/>
      <c r="H34" s="940"/>
      <c r="I34" s="227"/>
      <c r="J34" s="487"/>
      <c r="K34" s="412" t="str">
        <f>IFERROR(IF($T$5="②","",IF(AND($E34="○",$G34="○",$H34="○"),VLOOKUP($G$12&amp;$G$11,報酬単価表!$F$4:$H$25,2,FALSE),""))+IF($G$13="",0,IF($T$5="②","",IF(AND($E34="○",$G34="○",$H34="○"),VLOOKUP($G$13,報酬単価表!$A$30:$F$34,3,FALSE),""))),"")</f>
        <v/>
      </c>
      <c r="L34" s="413" t="str">
        <f>IFERROR(IF($T$5="②","",IF(AND($E34="○",$G34="○",$H34="○"),VLOOKUP($G$12&amp;$G$11,報酬単価表!$F$4:$H$25,3,FALSE),""))+IF($T$5="②","",IF(AND($E34="○",$G34="○",$H34="○"),VLOOKUP($G$13,報酬単価表!$A$30:$D$34,4,FALSE),"")),"")</f>
        <v/>
      </c>
      <c r="M34" s="412" t="str">
        <f t="shared" si="1"/>
        <v/>
      </c>
      <c r="N34" s="414" t="str">
        <f>IF($T$5="②","",IF(I34="","",IF(AND(E34="○",G34="○",H34="○",I34&lt;&gt;""),IF(I34="延長支援無し",0,IF(I34="1時間未満",VLOOKUP($G$16,報酬単価表!$D$38:$I$39,4,FALSE),IF(I34="1時間以上2時間未満",VLOOKUP($G$16,報酬単価表!$D$38:$I$39,5,FALSE),VLOOKUP($G$16,報酬単価表!$D$38:$I$39,6,FALSE)))),"")))</f>
        <v/>
      </c>
      <c r="O34" s="423"/>
      <c r="P34" s="416"/>
      <c r="Q34" s="417"/>
      <c r="R34" s="418"/>
      <c r="S34" s="419"/>
      <c r="T34" s="420"/>
      <c r="U34" s="421"/>
    </row>
    <row r="35" spans="1:21" ht="19.5" customHeight="1">
      <c r="A35" s="323"/>
      <c r="B35" s="409">
        <v>8</v>
      </c>
      <c r="C35" s="410">
        <v>43898</v>
      </c>
      <c r="D35" s="411" t="s">
        <v>46</v>
      </c>
      <c r="E35" s="296"/>
      <c r="F35" s="297"/>
      <c r="G35" s="298"/>
      <c r="H35" s="940"/>
      <c r="I35" s="227"/>
      <c r="J35" s="487"/>
      <c r="K35" s="412" t="str">
        <f>IFERROR(IF($T$5="②","",IF(AND($E35="○",$G35="○",$H35="○"),VLOOKUP($G$12&amp;$G$11,報酬単価表!$F$4:$H$25,2,FALSE),""))+IF($G$13="",0,IF($T$5="②","",IF(AND($E35="○",$G35="○",$H35="○"),VLOOKUP($G$13,報酬単価表!$A$30:$F$34,3,FALSE),""))),"")</f>
        <v/>
      </c>
      <c r="L35" s="413" t="str">
        <f>IFERROR(IF($T$5="②","",IF(AND($E35="○",$G35="○",$H35="○"),VLOOKUP($G$12&amp;$G$11,報酬単価表!$F$4:$H$25,3,FALSE),""))+IF($T$5="②","",IF(AND($E35="○",$G35="○",$H35="○"),VLOOKUP($G$13,報酬単価表!$A$30:$D$34,4,FALSE),"")),"")</f>
        <v/>
      </c>
      <c r="M35" s="412" t="str">
        <f t="shared" si="1"/>
        <v/>
      </c>
      <c r="N35" s="414" t="str">
        <f>IF($T$5="②","",IF(I35="","",IF(AND(E35="○",G35="○",H35="○",I35&lt;&gt;""),IF(I35="延長支援無し",0,IF(I35="1時間未満",VLOOKUP($G$16,報酬単価表!$D$38:$I$39,4,FALSE),IF(I35="1時間以上2時間未満",VLOOKUP($G$16,報酬単価表!$D$38:$I$39,5,FALSE),VLOOKUP($G$16,報酬単価表!$D$38:$I$39,6,FALSE)))),"")))</f>
        <v/>
      </c>
      <c r="O35" s="423"/>
      <c r="P35" s="416"/>
      <c r="Q35" s="417"/>
      <c r="R35" s="418"/>
      <c r="S35" s="419"/>
      <c r="T35" s="420"/>
      <c r="U35" s="421"/>
    </row>
    <row r="36" spans="1:21" ht="19.5" customHeight="1">
      <c r="A36" s="323"/>
      <c r="B36" s="409">
        <v>9</v>
      </c>
      <c r="C36" s="410">
        <v>43899</v>
      </c>
      <c r="D36" s="422" t="s">
        <v>53</v>
      </c>
      <c r="E36" s="296"/>
      <c r="F36" s="297"/>
      <c r="G36" s="298"/>
      <c r="H36" s="940"/>
      <c r="I36" s="227"/>
      <c r="J36" s="487"/>
      <c r="K36" s="412" t="str">
        <f>IFERROR(IF($T$5="②","",IF(AND($E36="○",$G36="○",$H36="○"),VLOOKUP($G$12&amp;$G$11,報酬単価表!$F$4:$H$25,2,FALSE),""))+IF($G$13="",0,IF($T$5="②","",IF(AND($E36="○",$G36="○",$H36="○"),VLOOKUP($G$13,報酬単価表!$A$30:$F$34,3,FALSE),""))),"")</f>
        <v/>
      </c>
      <c r="L36" s="413" t="str">
        <f>IFERROR(IF($T$5="②","",IF(AND($E36="○",$G36="○",$H36="○"),VLOOKUP($G$12&amp;$G$11,報酬単価表!$F$4:$H$25,3,FALSE),""))+IF($T$5="②","",IF(AND($E36="○",$G36="○",$H36="○"),VLOOKUP($G$13,報酬単価表!$A$30:$D$34,4,FALSE),"")),"")</f>
        <v/>
      </c>
      <c r="M36" s="412" t="str">
        <f t="shared" si="1"/>
        <v/>
      </c>
      <c r="N36" s="414" t="str">
        <f>IF($T$5="②","",IF(I36="","",IF(AND(E36="○",G36="○",H36="○",I36&lt;&gt;""),IF(I36="延長支援無し",0,IF(I36="1時間未満",VLOOKUP($G$16,報酬単価表!$D$38:$I$39,4,FALSE),IF(I36="1時間以上2時間未満",VLOOKUP($G$16,報酬単価表!$D$38:$I$39,5,FALSE),VLOOKUP($G$16,報酬単価表!$D$38:$I$39,6,FALSE)))),"")))</f>
        <v/>
      </c>
      <c r="O36" s="423"/>
      <c r="P36" s="416"/>
      <c r="Q36" s="417"/>
      <c r="R36" s="418"/>
      <c r="S36" s="419"/>
      <c r="T36" s="420"/>
      <c r="U36" s="421"/>
    </row>
    <row r="37" spans="1:21" ht="19.5" customHeight="1">
      <c r="A37" s="323"/>
      <c r="B37" s="409">
        <v>10</v>
      </c>
      <c r="C37" s="410">
        <v>43900</v>
      </c>
      <c r="D37" s="422" t="s">
        <v>48</v>
      </c>
      <c r="E37" s="296"/>
      <c r="F37" s="297"/>
      <c r="G37" s="298"/>
      <c r="H37" s="296"/>
      <c r="I37" s="227"/>
      <c r="J37" s="487"/>
      <c r="K37" s="412" t="str">
        <f>IFERROR(IF($T$5="②","",IF(AND($E37="○",$G37="○",$H37="○"),VLOOKUP($G$12&amp;$G$11,報酬単価表!$F$4:$H$25,2,FALSE),""))+IF($G$13="",0,IF($T$5="②","",IF(AND($E37="○",$G37="○",$H37="○"),VLOOKUP($G$13,報酬単価表!$A$30:$F$34,3,FALSE),""))),"")</f>
        <v/>
      </c>
      <c r="L37" s="413" t="str">
        <f>IFERROR(IF($T$5="②","",IF(AND($E37="○",$G37="○",$H37="○"),VLOOKUP($G$12&amp;$G$11,報酬単価表!$F$4:$H$25,3,FALSE),""))+IF($T$5="②","",IF(AND($E37="○",$G37="○",$H37="○"),VLOOKUP($G$13,報酬単価表!$A$30:$D$34,4,FALSE),"")),"")</f>
        <v/>
      </c>
      <c r="M37" s="412" t="str">
        <f t="shared" si="1"/>
        <v/>
      </c>
      <c r="N37" s="414" t="str">
        <f>IF($T$5="②","",IF(I37="","",IF(AND(E37="○",G37="○",H37="○",I37&lt;&gt;""),IF(I37="延長支援無し",0,IF(I37="1時間未満",VLOOKUP($G$16,報酬単価表!$D$38:$I$39,4,FALSE),IF(I37="1時間以上2時間未満",VLOOKUP($G$16,報酬単価表!$D$38:$I$39,5,FALSE),VLOOKUP($G$16,報酬単価表!$D$38:$I$39,6,FALSE)))),"")))</f>
        <v/>
      </c>
      <c r="O37" s="423"/>
      <c r="P37" s="416"/>
      <c r="Q37" s="417"/>
      <c r="R37" s="418"/>
      <c r="S37" s="419"/>
      <c r="T37" s="420"/>
      <c r="U37" s="421"/>
    </row>
    <row r="38" spans="1:21" ht="19.5" customHeight="1">
      <c r="A38" s="323"/>
      <c r="B38" s="409">
        <v>11</v>
      </c>
      <c r="C38" s="410">
        <v>43901</v>
      </c>
      <c r="D38" s="422" t="s">
        <v>49</v>
      </c>
      <c r="E38" s="296"/>
      <c r="F38" s="297"/>
      <c r="G38" s="298"/>
      <c r="H38" s="940"/>
      <c r="I38" s="227"/>
      <c r="J38" s="487"/>
      <c r="K38" s="412" t="str">
        <f>IFERROR(IF($T$5="②","",IF(AND($E38="○",$G38="○",$H38="○"),VLOOKUP($G$12&amp;$G$11,報酬単価表!$F$4:$H$25,2,FALSE),""))+IF($G$13="",0,IF($T$5="②","",IF(AND($E38="○",$G38="○",$H38="○"),VLOOKUP($G$13,報酬単価表!$A$30:$F$34,3,FALSE),""))),"")</f>
        <v/>
      </c>
      <c r="L38" s="413" t="str">
        <f>IFERROR(IF($T$5="②","",IF(AND($E38="○",$G38="○",$H38="○"),VLOOKUP($G$12&amp;$G$11,報酬単価表!$F$4:$H$25,3,FALSE),""))+IF($T$5="②","",IF(AND($E38="○",$G38="○",$H38="○"),VLOOKUP($G$13,報酬単価表!$A$30:$D$34,4,FALSE),"")),"")</f>
        <v/>
      </c>
      <c r="M38" s="412" t="str">
        <f t="shared" si="1"/>
        <v/>
      </c>
      <c r="N38" s="414" t="str">
        <f>IF($T$5="②","",IF(I38="","",IF(AND(E38="○",G38="○",H38="○",I38&lt;&gt;""),IF(I38="延長支援無し",0,IF(I38="1時間未満",VLOOKUP($G$16,報酬単価表!$D$38:$I$39,4,FALSE),IF(I38="1時間以上2時間未満",VLOOKUP($G$16,報酬単価表!$D$38:$I$39,5,FALSE),VLOOKUP($G$16,報酬単価表!$D$38:$I$39,6,FALSE)))),"")))</f>
        <v/>
      </c>
      <c r="O38" s="423"/>
      <c r="P38" s="416"/>
      <c r="Q38" s="417"/>
      <c r="R38" s="418"/>
      <c r="S38" s="419"/>
      <c r="T38" s="420"/>
      <c r="U38" s="421"/>
    </row>
    <row r="39" spans="1:21" ht="19.5" customHeight="1">
      <c r="A39" s="323"/>
      <c r="B39" s="409">
        <v>12</v>
      </c>
      <c r="C39" s="410">
        <v>43902</v>
      </c>
      <c r="D39" s="422" t="s">
        <v>50</v>
      </c>
      <c r="E39" s="296"/>
      <c r="F39" s="297"/>
      <c r="G39" s="298"/>
      <c r="H39" s="940"/>
      <c r="I39" s="227"/>
      <c r="J39" s="487"/>
      <c r="K39" s="412" t="str">
        <f>IFERROR(IF($T$5="②","",IF(AND($E39="○",$G39="○",$H39="○"),VLOOKUP($G$12&amp;$G$11,報酬単価表!$F$4:$H$25,2,FALSE),""))+IF($G$13="",0,IF($T$5="②","",IF(AND($E39="○",$G39="○",$H39="○"),VLOOKUP($G$13,報酬単価表!$A$30:$F$34,3,FALSE),""))),"")</f>
        <v/>
      </c>
      <c r="L39" s="413" t="str">
        <f>IFERROR(IF($T$5="②","",IF(AND($E39="○",$G39="○",$H39="○"),VLOOKUP($G$12&amp;$G$11,報酬単価表!$F$4:$H$25,3,FALSE),""))+IF($T$5="②","",IF(AND($E39="○",$G39="○",$H39="○"),VLOOKUP($G$13,報酬単価表!$A$30:$D$34,4,FALSE),"")),"")</f>
        <v/>
      </c>
      <c r="M39" s="412" t="str">
        <f t="shared" si="1"/>
        <v/>
      </c>
      <c r="N39" s="414" t="str">
        <f>IF($T$5="②","",IF(I39="","",IF(AND(E39="○",G39="○",H39="○",I39&lt;&gt;""),IF(I39="延長支援無し",0,IF(I39="1時間未満",VLOOKUP($G$16,報酬単価表!$D$38:$I$39,4,FALSE),IF(I39="1時間以上2時間未満",VLOOKUP($G$16,報酬単価表!$D$38:$I$39,5,FALSE),VLOOKUP($G$16,報酬単価表!$D$38:$I$39,6,FALSE)))),"")))</f>
        <v/>
      </c>
      <c r="O39" s="423"/>
      <c r="P39" s="416"/>
      <c r="Q39" s="417"/>
      <c r="R39" s="418"/>
      <c r="S39" s="419"/>
      <c r="T39" s="420"/>
      <c r="U39" s="421"/>
    </row>
    <row r="40" spans="1:21" ht="19.5" customHeight="1">
      <c r="A40" s="323"/>
      <c r="B40" s="409">
        <v>13</v>
      </c>
      <c r="C40" s="410">
        <v>43903</v>
      </c>
      <c r="D40" s="422" t="s">
        <v>51</v>
      </c>
      <c r="E40" s="296"/>
      <c r="F40" s="297"/>
      <c r="G40" s="298"/>
      <c r="H40" s="940"/>
      <c r="I40" s="227"/>
      <c r="J40" s="487"/>
      <c r="K40" s="412" t="str">
        <f>IFERROR(IF($T$5="②","",IF(AND($E40="○",$G40="○",$H40="○"),VLOOKUP($G$12&amp;$G$11,報酬単価表!$F$4:$H$25,2,FALSE),""))+IF($G$13="",0,IF($T$5="②","",IF(AND($E40="○",$G40="○",$H40="○"),VLOOKUP($G$13,報酬単価表!$A$30:$F$34,3,FALSE),""))),"")</f>
        <v/>
      </c>
      <c r="L40" s="413" t="str">
        <f>IFERROR(IF($T$5="②","",IF(AND($E40="○",$G40="○",$H40="○"),VLOOKUP($G$12&amp;$G$11,報酬単価表!$F$4:$H$25,3,FALSE),""))+IF($T$5="②","",IF(AND($E40="○",$G40="○",$H40="○"),VLOOKUP($G$13,報酬単価表!$A$30:$D$34,4,FALSE),"")),"")</f>
        <v/>
      </c>
      <c r="M40" s="412" t="str">
        <f t="shared" si="1"/>
        <v/>
      </c>
      <c r="N40" s="414" t="str">
        <f>IF($T$5="②","",IF(I40="","",IF(AND(E40="○",G40="○",H40="○",I40&lt;&gt;""),IF(I40="延長支援無し",0,IF(I40="1時間未満",VLOOKUP($G$16,報酬単価表!$D$38:$I$39,4,FALSE),IF(I40="1時間以上2時間未満",VLOOKUP($G$16,報酬単価表!$D$38:$I$39,5,FALSE),VLOOKUP($G$16,報酬単価表!$D$38:$I$39,6,FALSE)))),"")))</f>
        <v/>
      </c>
      <c r="O40" s="423"/>
      <c r="P40" s="416"/>
      <c r="Q40" s="417"/>
      <c r="R40" s="418"/>
      <c r="S40" s="419"/>
      <c r="T40" s="420"/>
      <c r="U40" s="421"/>
    </row>
    <row r="41" spans="1:21" ht="19.5" customHeight="1">
      <c r="A41" s="323"/>
      <c r="B41" s="409">
        <v>14</v>
      </c>
      <c r="C41" s="410">
        <v>43904</v>
      </c>
      <c r="D41" s="424" t="s">
        <v>52</v>
      </c>
      <c r="E41" s="296"/>
      <c r="F41" s="297"/>
      <c r="G41" s="298"/>
      <c r="H41" s="299"/>
      <c r="I41" s="227"/>
      <c r="J41" s="487"/>
      <c r="K41" s="412" t="str">
        <f>IFERROR(IF($T$5="②","",IF(AND($E41="○",$G41="○",$H41="○"),VLOOKUP($G$12&amp;$G$11,報酬単価表!$F$4:$H$25,2,FALSE),""))+IF($G$13="",0,IF($T$5="②","",IF(AND($E41="○",$G41="○",$H41="○"),VLOOKUP($G$13,報酬単価表!$A$30:$F$34,3,FALSE),""))),"")</f>
        <v/>
      </c>
      <c r="L41" s="413" t="str">
        <f>IFERROR(IF($T$5="②","",IF(AND($E41="○",$G41="○",$H41="○"),VLOOKUP($G$12&amp;$G$11,報酬単価表!$F$4:$H$25,3,FALSE),""))+IF($T$5="②","",IF(AND($E41="○",$G41="○",$H41="○"),VLOOKUP($G$13,報酬単価表!$A$30:$D$34,4,FALSE),"")),"")</f>
        <v/>
      </c>
      <c r="M41" s="412" t="str">
        <f t="shared" si="1"/>
        <v/>
      </c>
      <c r="N41" s="414" t="str">
        <f>IF($T$5="②","",IF(I41="","",IF(AND(E41="○",G41="○",H41="○",I41&lt;&gt;""),IF(I41="延長支援無し",0,IF(I41="1時間未満",VLOOKUP($G$16,報酬単価表!$D$38:$I$39,4,FALSE),IF(I41="1時間以上2時間未満",VLOOKUP($G$16,報酬単価表!$D$38:$I$39,5,FALSE),VLOOKUP($G$16,報酬単価表!$D$38:$I$39,6,FALSE)))),"")))</f>
        <v/>
      </c>
      <c r="O41" s="423"/>
      <c r="P41" s="416"/>
      <c r="Q41" s="417"/>
      <c r="R41" s="418"/>
      <c r="S41" s="419"/>
      <c r="T41" s="420"/>
      <c r="U41" s="421"/>
    </row>
    <row r="42" spans="1:21" ht="19.5" customHeight="1">
      <c r="A42" s="323"/>
      <c r="B42" s="409">
        <v>15</v>
      </c>
      <c r="C42" s="410">
        <v>43905</v>
      </c>
      <c r="D42" s="411" t="s">
        <v>46</v>
      </c>
      <c r="E42" s="296"/>
      <c r="F42" s="297"/>
      <c r="G42" s="298"/>
      <c r="H42" s="299"/>
      <c r="I42" s="227"/>
      <c r="J42" s="487"/>
      <c r="K42" s="412" t="str">
        <f>IFERROR(IF($T$5="②","",IF(AND($E42="○",$G42="○",$H42="○"),VLOOKUP($G$12&amp;$G$11,報酬単価表!$F$4:$H$25,2,FALSE),""))+IF($G$13="",0,IF($T$5="②","",IF(AND($E42="○",$G42="○",$H42="○"),VLOOKUP($G$13,報酬単価表!$A$30:$F$34,3,FALSE),""))),"")</f>
        <v/>
      </c>
      <c r="L42" s="413" t="str">
        <f>IFERROR(IF($T$5="②","",IF(AND($E42="○",$G42="○",$H42="○"),VLOOKUP($G$12&amp;$G$11,報酬単価表!$F$4:$H$25,3,FALSE),""))+IF($T$5="②","",IF(AND($E42="○",$G42="○",$H42="○"),VLOOKUP($G$13,報酬単価表!$A$30:$D$34,4,FALSE),"")),"")</f>
        <v/>
      </c>
      <c r="M42" s="412" t="str">
        <f t="shared" si="1"/>
        <v/>
      </c>
      <c r="N42" s="414" t="str">
        <f>IF($T$5="②","",IF(I42="","",IF(AND(E42="○",G42="○",H42="○",I42&lt;&gt;""),IF(I42="延長支援無し",0,IF(I42="1時間未満",VLOOKUP($G$16,報酬単価表!$D$38:$I$39,4,FALSE),IF(I42="1時間以上2時間未満",VLOOKUP($G$16,報酬単価表!$D$38:$I$39,5,FALSE),VLOOKUP($G$16,報酬単価表!$D$38:$I$39,6,FALSE)))),"")))</f>
        <v/>
      </c>
      <c r="O42" s="423"/>
      <c r="P42" s="416"/>
      <c r="Q42" s="417"/>
      <c r="R42" s="418"/>
      <c r="S42" s="419"/>
      <c r="T42" s="420"/>
      <c r="U42" s="421"/>
    </row>
    <row r="43" spans="1:21" ht="19.5" customHeight="1">
      <c r="A43" s="323"/>
      <c r="B43" s="409">
        <v>16</v>
      </c>
      <c r="C43" s="410">
        <v>43906</v>
      </c>
      <c r="D43" s="422" t="s">
        <v>53</v>
      </c>
      <c r="E43" s="296"/>
      <c r="F43" s="297"/>
      <c r="G43" s="296"/>
      <c r="H43" s="299"/>
      <c r="I43" s="227"/>
      <c r="J43" s="487"/>
      <c r="K43" s="412" t="str">
        <f>IFERROR(IF($T$5="②","",IF(AND($E43="○",$G43="○",$H43="○"),VLOOKUP($G$12&amp;$G$11,報酬単価表!$F$4:$H$25,2,FALSE),""))+IF($G$13="",0,IF($T$5="②","",IF(AND($E43="○",$G43="○",$H43="○"),VLOOKUP($G$13,報酬単価表!$A$30:$F$34,3,FALSE),""))),"")</f>
        <v/>
      </c>
      <c r="L43" s="413" t="str">
        <f>IFERROR(IF($T$5="②","",IF(AND($E43="○",$G43="○",$H43="○"),VLOOKUP($G$12&amp;$G$11,報酬単価表!$F$4:$H$25,3,FALSE),""))+IF($T$5="②","",IF(AND($E43="○",$G43="○",$H43="○"),VLOOKUP($G$13,報酬単価表!$A$30:$D$34,4,FALSE),"")),"")</f>
        <v/>
      </c>
      <c r="M43" s="412" t="str">
        <f t="shared" si="1"/>
        <v/>
      </c>
      <c r="N43" s="414" t="str">
        <f>IF($T$5="②","",IF(I43="","",IF(AND(E43="○",G43="○",H43="○",I43&lt;&gt;""),IF(I43="延長支援無し",0,IF(I43="1時間未満",VLOOKUP($G$16,報酬単価表!$D$38:$I$39,4,FALSE),IF(I43="1時間以上2時間未満",VLOOKUP($G$16,報酬単価表!$D$38:$I$39,5,FALSE),VLOOKUP($G$16,報酬単価表!$D$38:$I$39,6,FALSE)))),"")))</f>
        <v/>
      </c>
      <c r="O43" s="423"/>
      <c r="P43" s="416"/>
      <c r="Q43" s="417"/>
      <c r="R43" s="418"/>
      <c r="S43" s="419"/>
      <c r="T43" s="420"/>
      <c r="U43" s="421"/>
    </row>
    <row r="44" spans="1:21" ht="19.5" customHeight="1">
      <c r="A44" s="323"/>
      <c r="B44" s="409">
        <v>17</v>
      </c>
      <c r="C44" s="410">
        <v>43907</v>
      </c>
      <c r="D44" s="422" t="s">
        <v>48</v>
      </c>
      <c r="E44" s="296"/>
      <c r="F44" s="297"/>
      <c r="G44" s="296"/>
      <c r="H44" s="299"/>
      <c r="I44" s="227"/>
      <c r="J44" s="487"/>
      <c r="K44" s="412" t="str">
        <f>IFERROR(IF($T$5="②","",IF(AND($E44="○",$G44="○",$H44="○"),VLOOKUP($G$12&amp;$G$11,報酬単価表!$F$4:$H$25,2,FALSE),""))+IF($G$13="",0,IF($T$5="②","",IF(AND($E44="○",$G44="○",$H44="○"),VLOOKUP($G$13,報酬単価表!$A$30:$F$34,3,FALSE),""))),"")</f>
        <v/>
      </c>
      <c r="L44" s="413" t="str">
        <f>IFERROR(IF($T$5="②","",IF(AND($E44="○",$G44="○",$H44="○"),VLOOKUP($G$12&amp;$G$11,報酬単価表!$F$4:$H$25,3,FALSE),""))+IF($T$5="②","",IF(AND($E44="○",$G44="○",$H44="○"),VLOOKUP($G$13,報酬単価表!$A$30:$D$34,4,FALSE),"")),"")</f>
        <v/>
      </c>
      <c r="M44" s="412" t="str">
        <f t="shared" si="1"/>
        <v/>
      </c>
      <c r="N44" s="414" t="str">
        <f>IF($T$5="②","",IF(I44="","",IF(AND(E44="○",G44="○",H44="○",I44&lt;&gt;""),IF(I44="延長支援無し",0,IF(I44="1時間未満",VLOOKUP($G$16,報酬単価表!$D$38:$I$39,4,FALSE),IF(I44="1時間以上2時間未満",VLOOKUP($G$16,報酬単価表!$D$38:$I$39,5,FALSE),VLOOKUP($G$16,報酬単価表!$D$38:$I$39,6,FALSE)))),"")))</f>
        <v/>
      </c>
      <c r="O44" s="423"/>
      <c r="P44" s="416"/>
      <c r="Q44" s="417"/>
      <c r="R44" s="418"/>
      <c r="S44" s="419"/>
      <c r="T44" s="420"/>
      <c r="U44" s="421"/>
    </row>
    <row r="45" spans="1:21" ht="19.5" customHeight="1">
      <c r="A45" s="323"/>
      <c r="B45" s="409">
        <v>18</v>
      </c>
      <c r="C45" s="410">
        <v>43908</v>
      </c>
      <c r="D45" s="422" t="s">
        <v>49</v>
      </c>
      <c r="E45" s="296"/>
      <c r="F45" s="297"/>
      <c r="G45" s="296"/>
      <c r="H45" s="299"/>
      <c r="I45" s="227"/>
      <c r="J45" s="487"/>
      <c r="K45" s="412" t="str">
        <f>IFERROR(IF($T$5="②","",IF(AND($E45="○",$G45="○",$H45="○"),VLOOKUP($G$12&amp;$G$11,報酬単価表!$F$4:$H$25,2,FALSE),""))+IF($G$13="",0,IF($T$5="②","",IF(AND($E45="○",$G45="○",$H45="○"),VLOOKUP($G$13,報酬単価表!$A$30:$F$34,3,FALSE),""))),"")</f>
        <v/>
      </c>
      <c r="L45" s="413" t="str">
        <f>IFERROR(IF($T$5="②","",IF(AND($E45="○",$G45="○",$H45="○"),VLOOKUP($G$12&amp;$G$11,報酬単価表!$F$4:$H$25,3,FALSE),""))+IF($T$5="②","",IF(AND($E45="○",$G45="○",$H45="○"),VLOOKUP($G$13,報酬単価表!$A$30:$D$34,4,FALSE),"")),"")</f>
        <v/>
      </c>
      <c r="M45" s="412" t="str">
        <f t="shared" si="1"/>
        <v/>
      </c>
      <c r="N45" s="414" t="str">
        <f>IF($T$5="②","",IF(I45="","",IF(AND(E45="○",G45="○",H45="○",I45&lt;&gt;""),IF(I45="延長支援無し",0,IF(I45="1時間未満",VLOOKUP($G$16,報酬単価表!$D$38:$I$39,4,FALSE),IF(I45="1時間以上2時間未満",VLOOKUP($G$16,報酬単価表!$D$38:$I$39,5,FALSE),VLOOKUP($G$16,報酬単価表!$D$38:$I$39,6,FALSE)))),"")))</f>
        <v/>
      </c>
      <c r="O45" s="423"/>
      <c r="P45" s="416"/>
      <c r="Q45" s="417"/>
      <c r="R45" s="418"/>
      <c r="S45" s="419"/>
      <c r="T45" s="420"/>
      <c r="U45" s="421"/>
    </row>
    <row r="46" spans="1:21" ht="19.5" customHeight="1">
      <c r="A46" s="323"/>
      <c r="B46" s="409">
        <v>19</v>
      </c>
      <c r="C46" s="410">
        <v>43909</v>
      </c>
      <c r="D46" s="422" t="s">
        <v>265</v>
      </c>
      <c r="E46" s="296"/>
      <c r="F46" s="297"/>
      <c r="G46" s="298"/>
      <c r="H46" s="299"/>
      <c r="I46" s="227"/>
      <c r="J46" s="487"/>
      <c r="K46" s="412" t="str">
        <f>IFERROR(IF($T$5="②","",IF(AND($E46="○",$G46="○",$H46="○"),VLOOKUP($G$12&amp;$G$11,報酬単価表!$F$4:$H$25,2,FALSE),""))+IF($G$13="",0,IF($T$5="②","",IF(AND($E46="○",$G46="○",$H46="○"),VLOOKUP($G$13,報酬単価表!$A$30:$F$34,3,FALSE),""))),"")</f>
        <v/>
      </c>
      <c r="L46" s="413" t="str">
        <f>IFERROR(IF($T$5="②","",IF(AND($E46="○",$G46="○",$H46="○"),VLOOKUP($G$12&amp;$G$11,報酬単価表!$F$4:$H$25,3,FALSE),""))+IF($T$5="②","",IF(AND($E46="○",$G46="○",$H46="○"),VLOOKUP($G$13,報酬単価表!$A$30:$D$34,4,FALSE),"")),"")</f>
        <v/>
      </c>
      <c r="M46" s="412" t="str">
        <f t="shared" si="1"/>
        <v/>
      </c>
      <c r="N46" s="414" t="str">
        <f>IF($T$5="②","",IF(I46="","",IF(AND(E46="○",G46="○",H46="○",I46&lt;&gt;""),IF(I46="延長支援無し",0,IF(I46="1時間未満",VLOOKUP($G$16,報酬単価表!$D$38:$I$39,4,FALSE),IF(I46="1時間以上2時間未満",VLOOKUP($G$16,報酬単価表!$D$38:$I$39,5,FALSE),VLOOKUP($G$16,報酬単価表!$D$38:$I$39,6,FALSE)))),"")))</f>
        <v/>
      </c>
      <c r="O46" s="423"/>
      <c r="P46" s="416"/>
      <c r="Q46" s="417"/>
      <c r="R46" s="418"/>
      <c r="S46" s="419"/>
      <c r="T46" s="420"/>
      <c r="U46" s="421"/>
    </row>
    <row r="47" spans="1:21" ht="19.5" customHeight="1">
      <c r="A47" s="323"/>
      <c r="B47" s="409">
        <v>20</v>
      </c>
      <c r="C47" s="410">
        <v>43910</v>
      </c>
      <c r="D47" s="425" t="s">
        <v>264</v>
      </c>
      <c r="E47" s="296"/>
      <c r="F47" s="297"/>
      <c r="G47" s="296"/>
      <c r="H47" s="299"/>
      <c r="I47" s="227"/>
      <c r="J47" s="487"/>
      <c r="K47" s="412" t="str">
        <f>IFERROR(IF($T$5="②","",IF(AND($E47="○",$G47="○",$H47="○"),VLOOKUP($G$12&amp;$G$11,報酬単価表!$F$4:$H$25,2,FALSE),""))+IF($G$13="",0,IF($T$5="②","",IF(AND($E47="○",$G47="○",$H47="○"),VLOOKUP($G$13,報酬単価表!$A$30:$F$34,3,FALSE),""))),"")</f>
        <v/>
      </c>
      <c r="L47" s="413" t="str">
        <f>IFERROR(IF($T$5="②","",IF(AND($E47="○",$G47="○",$H47="○"),VLOOKUP($G$12&amp;$G$11,報酬単価表!$F$4:$H$25,3,FALSE),""))+IF($T$5="②","",IF(AND($E47="○",$G47="○",$H47="○"),VLOOKUP($G$13,報酬単価表!$A$30:$D$34,4,FALSE),"")),"")</f>
        <v/>
      </c>
      <c r="M47" s="412" t="str">
        <f t="shared" si="1"/>
        <v/>
      </c>
      <c r="N47" s="414" t="str">
        <f>IF($T$5="②","",IF(I47="","",IF(AND(E47="○",G47="○",H47="○",I47&lt;&gt;""),IF(I47="延長支援無し",0,IF(I47="1時間未満",VLOOKUP($G$16,報酬単価表!$D$38:$I$39,4,FALSE),IF(I47="1時間以上2時間未満",VLOOKUP($G$16,報酬単価表!$D$38:$I$39,5,FALSE),VLOOKUP($G$16,報酬単価表!$D$38:$I$39,6,FALSE)))),"")))</f>
        <v/>
      </c>
      <c r="O47" s="423"/>
      <c r="P47" s="416"/>
      <c r="Q47" s="417"/>
      <c r="R47" s="418"/>
      <c r="S47" s="419"/>
      <c r="T47" s="420"/>
      <c r="U47" s="421"/>
    </row>
    <row r="48" spans="1:21" ht="19.5" customHeight="1">
      <c r="A48" s="323"/>
      <c r="B48" s="409">
        <v>21</v>
      </c>
      <c r="C48" s="410">
        <v>43911</v>
      </c>
      <c r="D48" s="424" t="s">
        <v>52</v>
      </c>
      <c r="E48" s="296"/>
      <c r="F48" s="297"/>
      <c r="G48" s="298"/>
      <c r="H48" s="299"/>
      <c r="I48" s="227"/>
      <c r="J48" s="487"/>
      <c r="K48" s="412" t="str">
        <f>IFERROR(IF($T$5="②","",IF(AND($E48="○",$G48="○",$H48="○"),VLOOKUP($G$12&amp;$G$11,報酬単価表!$F$4:$H$25,2,FALSE),""))+IF($G$13="",0,IF($T$5="②","",IF(AND($E48="○",$G48="○",$H48="○"),VLOOKUP($G$13,報酬単価表!$A$30:$F$34,3,FALSE),""))),"")</f>
        <v/>
      </c>
      <c r="L48" s="413" t="str">
        <f>IFERROR(IF($T$5="②","",IF(AND($E48="○",$G48="○",$H48="○"),VLOOKUP($G$12&amp;$G$11,報酬単価表!$F$4:$H$25,3,FALSE),""))+IF($T$5="②","",IF(AND($E48="○",$G48="○",$H48="○"),VLOOKUP($G$13,報酬単価表!$A$30:$D$34,4,FALSE),"")),"")</f>
        <v/>
      </c>
      <c r="M48" s="412" t="str">
        <f t="shared" si="1"/>
        <v/>
      </c>
      <c r="N48" s="414" t="str">
        <f>IF($T$5="②","",IF(I48="","",IF(AND(E48="○",G48="○",H48="○",I48&lt;&gt;""),IF(I48="延長支援無し",0,IF(I48="1時間未満",VLOOKUP($G$16,報酬単価表!$D$38:$I$39,4,FALSE),IF(I48="1時間以上2時間未満",VLOOKUP($G$16,報酬単価表!$D$38:$I$39,5,FALSE),VLOOKUP($G$16,報酬単価表!$D$38:$I$39,6,FALSE)))),"")))</f>
        <v/>
      </c>
      <c r="O48" s="423"/>
      <c r="P48" s="416"/>
      <c r="Q48" s="417"/>
      <c r="R48" s="418"/>
      <c r="S48" s="419"/>
      <c r="T48" s="420"/>
      <c r="U48" s="421"/>
    </row>
    <row r="49" spans="1:21" ht="19.5" customHeight="1">
      <c r="A49" s="323"/>
      <c r="B49" s="409">
        <v>22</v>
      </c>
      <c r="C49" s="410">
        <v>43912</v>
      </c>
      <c r="D49" s="411" t="s">
        <v>46</v>
      </c>
      <c r="E49" s="296"/>
      <c r="F49" s="297"/>
      <c r="G49" s="298"/>
      <c r="H49" s="299"/>
      <c r="I49" s="227"/>
      <c r="J49" s="487"/>
      <c r="K49" s="412" t="str">
        <f>IFERROR(IF($T$5="②","",IF(AND($E49="○",$G49="○",$H49="○"),VLOOKUP($G$12&amp;$G$11,報酬単価表!$F$4:$H$25,2,FALSE),""))+IF($G$13="",0,IF($T$5="②","",IF(AND($E49="○",$G49="○",$H49="○"),VLOOKUP($G$13,報酬単価表!$A$30:$F$34,3,FALSE),""))),"")</f>
        <v/>
      </c>
      <c r="L49" s="413" t="str">
        <f>IFERROR(IF($T$5="②","",IF(AND($E49="○",$G49="○",$H49="○"),VLOOKUP($G$12&amp;$G$11,報酬単価表!$F$4:$H$25,3,FALSE),""))+IF($T$5="②","",IF(AND($E49="○",$G49="○",$H49="○"),VLOOKUP($G$13,報酬単価表!$A$30:$D$34,4,FALSE),"")),"")</f>
        <v/>
      </c>
      <c r="M49" s="412" t="str">
        <f t="shared" si="1"/>
        <v/>
      </c>
      <c r="N49" s="414" t="str">
        <f>IF($T$5="②","",IF(I49="","",IF(AND(E49="○",G49="○",H49="○",I49&lt;&gt;""),IF(I49="延長支援無し",0,IF(I49="1時間未満",VLOOKUP($G$16,報酬単価表!$D$38:$I$39,4,FALSE),IF(I49="1時間以上2時間未満",VLOOKUP($G$16,報酬単価表!$D$38:$I$39,5,FALSE),VLOOKUP($G$16,報酬単価表!$D$38:$I$39,6,FALSE)))),"")))</f>
        <v/>
      </c>
      <c r="O49" s="423"/>
      <c r="P49" s="416"/>
      <c r="Q49" s="417"/>
      <c r="R49" s="418"/>
      <c r="S49" s="419"/>
      <c r="T49" s="420"/>
      <c r="U49" s="421"/>
    </row>
    <row r="50" spans="1:21" ht="19.5" customHeight="1">
      <c r="A50" s="323"/>
      <c r="B50" s="409">
        <v>23</v>
      </c>
      <c r="C50" s="410">
        <v>43913</v>
      </c>
      <c r="D50" s="422" t="s">
        <v>53</v>
      </c>
      <c r="E50" s="296"/>
      <c r="F50" s="297"/>
      <c r="G50" s="296"/>
      <c r="H50" s="299"/>
      <c r="I50" s="227"/>
      <c r="J50" s="487"/>
      <c r="K50" s="412" t="str">
        <f>IFERROR(IF($T$5="②","",IF(AND($E50="○",$G50="○",$H50="○"),VLOOKUP($G$12&amp;$G$11,報酬単価表!$F$4:$H$25,2,FALSE),""))+IF($G$13="",0,IF($T$5="②","",IF(AND($E50="○",$G50="○",$H50="○"),VLOOKUP($G$13,報酬単価表!$A$30:$F$34,3,FALSE),""))),"")</f>
        <v/>
      </c>
      <c r="L50" s="413" t="str">
        <f>IFERROR(IF($T$5="②","",IF(AND($E50="○",$G50="○",$H50="○"),VLOOKUP($G$12&amp;$G$11,報酬単価表!$F$4:$H$25,3,FALSE),""))+IF($T$5="②","",IF(AND($E50="○",$G50="○",$H50="○"),VLOOKUP($G$13,報酬単価表!$A$30:$D$34,4,FALSE),"")),"")</f>
        <v/>
      </c>
      <c r="M50" s="412" t="str">
        <f t="shared" si="1"/>
        <v/>
      </c>
      <c r="N50" s="414" t="str">
        <f>IF($T$5="②","",IF(I50="","",IF(AND(E50="○",G50="○",H50="○",I50&lt;&gt;""),IF(I50="延長支援無し",0,IF(I50="1時間未満",VLOOKUP($G$16,報酬単価表!$D$38:$I$39,4,FALSE),IF(I50="1時間以上2時間未満",VLOOKUP($G$16,報酬単価表!$D$38:$I$39,5,FALSE),VLOOKUP($G$16,報酬単価表!$D$38:$I$39,6,FALSE)))),"")))</f>
        <v/>
      </c>
      <c r="O50" s="423"/>
      <c r="P50" s="416"/>
      <c r="Q50" s="417"/>
      <c r="R50" s="418"/>
      <c r="S50" s="419"/>
      <c r="T50" s="420"/>
      <c r="U50" s="421"/>
    </row>
    <row r="51" spans="1:21" ht="19.5" customHeight="1">
      <c r="A51" s="323"/>
      <c r="B51" s="409">
        <v>24</v>
      </c>
      <c r="C51" s="410">
        <v>43914</v>
      </c>
      <c r="D51" s="422" t="s">
        <v>48</v>
      </c>
      <c r="E51" s="296"/>
      <c r="F51" s="297"/>
      <c r="G51" s="296"/>
      <c r="H51" s="299"/>
      <c r="I51" s="227"/>
      <c r="J51" s="487"/>
      <c r="K51" s="412" t="str">
        <f>IFERROR(IF($T$5="②","",IF(AND($E51="○",$G51="○",$H51="○"),VLOOKUP($G$12&amp;$G$11,報酬単価表!$F$4:$H$25,2,FALSE),""))+IF($G$13="",0,IF($T$5="②","",IF(AND($E51="○",$G51="○",$H51="○"),VLOOKUP($G$13,報酬単価表!$A$30:$F$34,3,FALSE),""))),"")</f>
        <v/>
      </c>
      <c r="L51" s="413" t="str">
        <f>IFERROR(IF($T$5="②","",IF(AND($E51="○",$G51="○",$H51="○"),VLOOKUP($G$12&amp;$G$11,報酬単価表!$F$4:$H$25,3,FALSE),""))+IF($T$5="②","",IF(AND($E51="○",$G51="○",$H51="○"),VLOOKUP($G$13,報酬単価表!$A$30:$D$34,4,FALSE),"")),"")</f>
        <v/>
      </c>
      <c r="M51" s="412" t="str">
        <f t="shared" si="1"/>
        <v/>
      </c>
      <c r="N51" s="414" t="str">
        <f>IF($T$5="②","",IF(I51="","",IF(AND(E51="○",G51="○",H51="○",I51&lt;&gt;""),IF(I51="延長支援無し",0,IF(I51="1時間未満",VLOOKUP($G$16,報酬単価表!$D$38:$I$39,4,FALSE),IF(I51="1時間以上2時間未満",VLOOKUP($G$16,報酬単価表!$D$38:$I$39,5,FALSE),VLOOKUP($G$16,報酬単価表!$D$38:$I$39,6,FALSE)))),"")))</f>
        <v/>
      </c>
      <c r="O51" s="423"/>
      <c r="P51" s="416"/>
      <c r="Q51" s="417"/>
      <c r="R51" s="418"/>
      <c r="S51" s="419"/>
      <c r="T51" s="420"/>
      <c r="U51" s="421"/>
    </row>
    <row r="52" spans="1:21" ht="19.5" customHeight="1">
      <c r="A52" s="323"/>
      <c r="B52" s="409">
        <v>25</v>
      </c>
      <c r="C52" s="410">
        <v>43915</v>
      </c>
      <c r="D52" s="422" t="s">
        <v>49</v>
      </c>
      <c r="E52" s="296"/>
      <c r="F52" s="297"/>
      <c r="G52" s="296"/>
      <c r="H52" s="299"/>
      <c r="I52" s="227"/>
      <c r="J52" s="487"/>
      <c r="K52" s="412" t="str">
        <f>IFERROR(IF($T$5="②","",IF(AND($E52="○",$G52="○",$H52="○"),VLOOKUP($G$12&amp;$G$11,報酬単価表!$F$4:$H$25,2,FALSE),""))+IF($G$13="",0,IF($T$5="②","",IF(AND($E52="○",$G52="○",$H52="○"),VLOOKUP($G$13,報酬単価表!$A$30:$F$34,3,FALSE),""))),"")</f>
        <v/>
      </c>
      <c r="L52" s="413" t="str">
        <f>IFERROR(IF($T$5="②","",IF(AND($E52="○",$G52="○",$H52="○"),VLOOKUP($G$12&amp;$G$11,報酬単価表!$F$4:$H$25,3,FALSE),""))+IF($T$5="②","",IF(AND($E52="○",$G52="○",$H52="○"),VLOOKUP($G$13,報酬単価表!$A$30:$D$34,4,FALSE),"")),"")</f>
        <v/>
      </c>
      <c r="M52" s="412" t="str">
        <f t="shared" si="1"/>
        <v/>
      </c>
      <c r="N52" s="414" t="str">
        <f>IF($T$5="②","",IF(I52="","",IF(AND(E52="○",G52="○",H52="○",I52&lt;&gt;""),IF(I52="延長支援無し",0,IF(I52="1時間未満",VLOOKUP($G$16,報酬単価表!$D$38:$I$39,4,FALSE),IF(I52="1時間以上2時間未満",VLOOKUP($G$16,報酬単価表!$D$38:$I$39,5,FALSE),VLOOKUP($G$16,報酬単価表!$D$38:$I$39,6,FALSE)))),"")))</f>
        <v/>
      </c>
      <c r="O52" s="423"/>
      <c r="P52" s="416"/>
      <c r="Q52" s="417"/>
      <c r="R52" s="418"/>
      <c r="S52" s="419"/>
      <c r="T52" s="420"/>
      <c r="U52" s="421"/>
    </row>
    <row r="53" spans="1:21" ht="19.5" customHeight="1">
      <c r="A53" s="323"/>
      <c r="B53" s="409">
        <v>26</v>
      </c>
      <c r="C53" s="410">
        <v>43916</v>
      </c>
      <c r="D53" s="422" t="s">
        <v>50</v>
      </c>
      <c r="E53" s="296"/>
      <c r="F53" s="297"/>
      <c r="G53" s="296"/>
      <c r="H53" s="299"/>
      <c r="I53" s="227"/>
      <c r="J53" s="487"/>
      <c r="K53" s="412" t="str">
        <f>IFERROR(IF($T$5="②","",IF(AND($E53="○",$G53="○",$H53="○"),VLOOKUP($G$12&amp;$G$11,報酬単価表!$F$4:$H$25,2,FALSE),""))+IF($G$13="",0,IF($T$5="②","",IF(AND($E53="○",$G53="○",$H53="○"),VLOOKUP($G$13,報酬単価表!$A$30:$F$34,3,FALSE),""))),"")</f>
        <v/>
      </c>
      <c r="L53" s="413" t="str">
        <f>IFERROR(IF($T$5="②","",IF(AND($E53="○",$G53="○",$H53="○"),VLOOKUP($G$12&amp;$G$11,報酬単価表!$F$4:$H$25,3,FALSE),""))+IF($T$5="②","",IF(AND($E53="○",$G53="○",$H53="○"),VLOOKUP($G$13,報酬単価表!$A$30:$D$34,4,FALSE),"")),"")</f>
        <v/>
      </c>
      <c r="M53" s="412" t="str">
        <f t="shared" si="1"/>
        <v/>
      </c>
      <c r="N53" s="414" t="str">
        <f>IF($T$5="②","",IF(I53="","",IF(AND(E53="○",G53="○",H53="○",I53&lt;&gt;""),IF(I53="延長支援無し",0,IF(I53="1時間未満",VLOOKUP($G$16,報酬単価表!$D$38:$I$39,4,FALSE),IF(I53="1時間以上2時間未満",VLOOKUP($G$16,報酬単価表!$D$38:$I$39,5,FALSE),VLOOKUP($G$16,報酬単価表!$D$38:$I$39,6,FALSE)))),"")))</f>
        <v/>
      </c>
      <c r="O53" s="423"/>
      <c r="P53" s="416"/>
      <c r="Q53" s="417"/>
      <c r="R53" s="418"/>
      <c r="S53" s="419"/>
      <c r="T53" s="420"/>
      <c r="U53" s="421"/>
    </row>
    <row r="54" spans="1:21" ht="19.5" customHeight="1">
      <c r="A54" s="323"/>
      <c r="B54" s="409">
        <v>27</v>
      </c>
      <c r="C54" s="410">
        <v>43917</v>
      </c>
      <c r="D54" s="422" t="s">
        <v>51</v>
      </c>
      <c r="E54" s="296"/>
      <c r="F54" s="297"/>
      <c r="G54" s="298"/>
      <c r="H54" s="299"/>
      <c r="I54" s="227"/>
      <c r="J54" s="487"/>
      <c r="K54" s="412" t="str">
        <f>IFERROR(IF($T$5="②","",IF(AND($E54="○",$G54="○",$H54="○"),VLOOKUP($G$12&amp;$G$11,報酬単価表!$F$4:$H$25,2,FALSE),""))+IF($G$13="",0,IF($T$5="②","",IF(AND($E54="○",$G54="○",$H54="○"),VLOOKUP($G$13,報酬単価表!$A$30:$F$34,3,FALSE),""))),"")</f>
        <v/>
      </c>
      <c r="L54" s="413" t="str">
        <f>IFERROR(IF($T$5="②","",IF(AND($E54="○",$G54="○",$H54="○"),VLOOKUP($G$12&amp;$G$11,報酬単価表!$F$4:$H$25,3,FALSE),""))+IF($T$5="②","",IF(AND($E54="○",$G54="○",$H54="○"),VLOOKUP($G$13,報酬単価表!$A$30:$D$34,4,FALSE),"")),"")</f>
        <v/>
      </c>
      <c r="M54" s="412" t="str">
        <f t="shared" si="1"/>
        <v/>
      </c>
      <c r="N54" s="414" t="str">
        <f>IF($T$5="②","",IF(I54="","",IF(AND(E54="○",G54="○",H54="○",I54&lt;&gt;""),IF(I54="延長支援無し",0,IF(I54="1時間未満",VLOOKUP($G$16,報酬単価表!$D$38:$I$39,4,FALSE),IF(I54="1時間以上2時間未満",VLOOKUP($G$16,報酬単価表!$D$38:$I$39,5,FALSE),VLOOKUP($G$16,報酬単価表!$D$38:$I$39,6,FALSE)))),"")))</f>
        <v/>
      </c>
      <c r="O54" s="423"/>
      <c r="P54" s="416"/>
      <c r="Q54" s="417"/>
      <c r="R54" s="418"/>
      <c r="S54" s="419"/>
      <c r="T54" s="420"/>
      <c r="U54" s="421"/>
    </row>
    <row r="55" spans="1:21" ht="19.5" customHeight="1">
      <c r="A55" s="323"/>
      <c r="B55" s="409">
        <v>28</v>
      </c>
      <c r="C55" s="410">
        <v>43918</v>
      </c>
      <c r="D55" s="424" t="s">
        <v>52</v>
      </c>
      <c r="E55" s="296"/>
      <c r="F55" s="297"/>
      <c r="G55" s="298"/>
      <c r="H55" s="299"/>
      <c r="I55" s="227"/>
      <c r="J55" s="487"/>
      <c r="K55" s="412" t="str">
        <f>IFERROR(IF($T$5="②","",IF(AND($E55="○",$G55="○",$H55="○"),VLOOKUP($G$12&amp;$G$11,報酬単価表!$F$4:$H$25,2,FALSE),""))+IF($G$13="",0,IF($T$5="②","",IF(AND($E55="○",$G55="○",$H55="○"),VLOOKUP($G$13,報酬単価表!$A$30:$F$34,3,FALSE),""))),"")</f>
        <v/>
      </c>
      <c r="L55" s="413" t="str">
        <f>IFERROR(IF($T$5="②","",IF(AND($E55="○",$G55="○",$H55="○"),VLOOKUP($G$12&amp;$G$11,報酬単価表!$F$4:$H$25,3,FALSE),""))+IF($T$5="②","",IF(AND($E55="○",$G55="○",$H55="○"),VLOOKUP($G$13,報酬単価表!$A$30:$D$34,4,FALSE),"")),"")</f>
        <v/>
      </c>
      <c r="M55" s="412" t="str">
        <f t="shared" si="1"/>
        <v/>
      </c>
      <c r="N55" s="414" t="str">
        <f>IF($T$5="②","",IF(I55="","",IF(AND(E55="○",G55="○",H55="○",I55&lt;&gt;""),IF(I55="延長支援無し",0,IF(I55="1時間未満",VLOOKUP($G$16,報酬単価表!$D$38:$I$39,4,FALSE),IF(I55="1時間以上2時間未満",VLOOKUP($G$16,報酬単価表!$D$38:$I$39,5,FALSE),VLOOKUP($G$16,報酬単価表!$D$38:$I$39,6,FALSE)))),"")))</f>
        <v/>
      </c>
      <c r="O55" s="423"/>
      <c r="P55" s="416"/>
      <c r="Q55" s="417"/>
      <c r="R55" s="418"/>
      <c r="S55" s="419"/>
      <c r="T55" s="420"/>
      <c r="U55" s="421"/>
    </row>
    <row r="56" spans="1:21" ht="19.5" customHeight="1">
      <c r="A56" s="323"/>
      <c r="B56" s="409">
        <v>29</v>
      </c>
      <c r="C56" s="410">
        <v>43919</v>
      </c>
      <c r="D56" s="411" t="s">
        <v>46</v>
      </c>
      <c r="E56" s="296"/>
      <c r="F56" s="297"/>
      <c r="G56" s="298"/>
      <c r="H56" s="299"/>
      <c r="I56" s="227"/>
      <c r="J56" s="487"/>
      <c r="K56" s="412" t="str">
        <f>IFERROR(IF($T$5="②","",IF(AND($E56="○",$G56="○",$H56="○"),VLOOKUP($G$12&amp;$G$11,報酬単価表!$F$4:$H$25,2,FALSE),""))+IF($G$13="",0,IF($T$5="②","",IF(AND($E56="○",$G56="○",$H56="○"),VLOOKUP($G$13,報酬単価表!$A$30:$F$34,3,FALSE),""))),"")</f>
        <v/>
      </c>
      <c r="L56" s="413" t="str">
        <f>IFERROR(IF($T$5="②","",IF(AND($E56="○",$G56="○",$H56="○"),VLOOKUP($G$12&amp;$G$11,報酬単価表!$F$4:$H$25,3,FALSE),""))+IF($T$5="②","",IF(AND($E56="○",$G56="○",$H56="○"),VLOOKUP($G$13,報酬単価表!$A$30:$D$34,4,FALSE),"")),"")</f>
        <v/>
      </c>
      <c r="M56" s="412" t="str">
        <f t="shared" si="1"/>
        <v/>
      </c>
      <c r="N56" s="414" t="str">
        <f>IF($T$5="②","",IF(I56="","",IF(AND(E56="○",G56="○",H56="○",I56&lt;&gt;""),IF(I56="延長支援無し",0,IF(I56="1時間未満",VLOOKUP($G$16,報酬単価表!$D$38:$I$39,4,FALSE),IF(I56="1時間以上2時間未満",VLOOKUP($G$16,報酬単価表!$D$38:$I$39,5,FALSE),VLOOKUP($G$16,報酬単価表!$D$38:$I$39,6,FALSE)))),"")))</f>
        <v/>
      </c>
      <c r="O56" s="423"/>
      <c r="P56" s="416"/>
      <c r="Q56" s="417"/>
      <c r="R56" s="418"/>
      <c r="S56" s="419"/>
      <c r="T56" s="420"/>
      <c r="U56" s="421"/>
    </row>
    <row r="57" spans="1:21" ht="19.5" customHeight="1">
      <c r="A57" s="323"/>
      <c r="B57" s="409">
        <v>30</v>
      </c>
      <c r="C57" s="410">
        <v>43920</v>
      </c>
      <c r="D57" s="422" t="s">
        <v>53</v>
      </c>
      <c r="E57" s="296"/>
      <c r="F57" s="297"/>
      <c r="G57" s="298"/>
      <c r="H57" s="299"/>
      <c r="I57" s="227"/>
      <c r="J57" s="487"/>
      <c r="K57" s="412" t="str">
        <f>IFERROR(IF($T$5="②","",IF(AND($E57="○",$G57="○",$H57="○"),VLOOKUP($G$12&amp;$G$11,報酬単価表!$F$4:$H$25,2,FALSE),""))+IF($G$13="",0,IF($T$5="②","",IF(AND($E57="○",$G57="○",$H57="○"),VLOOKUP($G$13,報酬単価表!$A$30:$F$34,3,FALSE),""))),"")</f>
        <v/>
      </c>
      <c r="L57" s="413" t="str">
        <f>IFERROR(IF($T$5="②","",IF(AND($E57="○",$G57="○",$H57="○"),VLOOKUP($G$12&amp;$G$11,報酬単価表!$F$4:$H$25,3,FALSE),""))+IF($T$5="②","",IF(AND($E57="○",$G57="○",$H57="○"),VLOOKUP($G$13,報酬単価表!$A$30:$D$34,4,FALSE),"")),"")</f>
        <v/>
      </c>
      <c r="M57" s="412" t="str">
        <f t="shared" si="1"/>
        <v/>
      </c>
      <c r="N57" s="414" t="str">
        <f>IF($T$5="②","",IF(I57="","",IF(AND(E57="○",G57="○",H57="○",I57&lt;&gt;""),IF(I57="延長支援無し",0,IF(I57="1時間未満",VLOOKUP($G$16,報酬単価表!$D$38:$I$39,4,FALSE),IF(I57="1時間以上2時間未満",VLOOKUP($G$16,報酬単価表!$D$38:$I$39,5,FALSE),VLOOKUP($G$16,報酬単価表!$D$38:$I$39,6,FALSE)))),"")))</f>
        <v/>
      </c>
      <c r="O57" s="423"/>
      <c r="P57" s="416"/>
      <c r="Q57" s="417"/>
      <c r="R57" s="418"/>
      <c r="S57" s="419"/>
      <c r="T57" s="420"/>
      <c r="U57" s="421"/>
    </row>
    <row r="58" spans="1:21" ht="19.5" customHeight="1" thickBot="1">
      <c r="A58" s="323"/>
      <c r="B58" s="426">
        <v>31</v>
      </c>
      <c r="C58" s="427">
        <v>43921</v>
      </c>
      <c r="D58" s="428" t="s">
        <v>48</v>
      </c>
      <c r="E58" s="296"/>
      <c r="F58" s="297"/>
      <c r="G58" s="300"/>
      <c r="H58" s="299"/>
      <c r="I58" s="227"/>
      <c r="J58" s="487"/>
      <c r="K58" s="412" t="str">
        <f>IFERROR(IF($T$5="②","",IF(AND($E58="○",$G58="○",$H58="○"),VLOOKUP($G$12&amp;$G$11,報酬単価表!$F$4:$H$25,2,FALSE),""))+IF($G$13="",0,IF($T$5="②","",IF(AND($E58="○",$G58="○",$H58="○"),VLOOKUP($G$13,報酬単価表!$A$30:$F$34,3,FALSE),""))),"")</f>
        <v/>
      </c>
      <c r="L58" s="413" t="str">
        <f>IFERROR(IF($T$5="②","",IF(AND($E58="○",$G58="○",$H58="○"),VLOOKUP($G$12&amp;$G$11,報酬単価表!$F$4:$H$25,3,FALSE),""))+IF($T$5="②","",IF(AND($E58="○",$G58="○",$H58="○"),VLOOKUP($G$13,報酬単価表!$A$30:$D$34,4,FALSE),"")),"")</f>
        <v/>
      </c>
      <c r="M58" s="429" t="str">
        <f t="shared" si="1"/>
        <v/>
      </c>
      <c r="N58" s="430" t="str">
        <f>IF($T$5="②","",IF(I58="","",IF(AND(E58="○",G58="○",H58="○",I58&lt;&gt;""),IF(I58="延長支援無し",0,IF(I58="1時間未満",VLOOKUP($G$16,報酬単価表!$D$38:$I$39,4,FALSE),IF(I58="1時間以上2時間未満",VLOOKUP($G$16,報酬単価表!$D$38:$I$39,5,FALSE),VLOOKUP($G$16,報酬単価表!$D$38:$I$39,6,FALSE)))),"")))</f>
        <v/>
      </c>
      <c r="O58" s="431"/>
      <c r="P58" s="432"/>
      <c r="Q58" s="433"/>
      <c r="R58" s="434"/>
      <c r="S58" s="435"/>
      <c r="T58" s="436"/>
      <c r="U58" s="421"/>
    </row>
    <row r="59" spans="1:21" ht="19.5" customHeight="1" thickBot="1">
      <c r="A59" s="323"/>
      <c r="B59" s="901" t="s">
        <v>54</v>
      </c>
      <c r="C59" s="902"/>
      <c r="D59" s="903"/>
      <c r="E59" s="904">
        <f>COUNTA(E28:E58)</f>
        <v>0</v>
      </c>
      <c r="F59" s="905"/>
      <c r="G59" s="437">
        <f>COUNTA(G28:G58)</f>
        <v>0</v>
      </c>
      <c r="H59" s="437">
        <f>COUNTA(H28:H58)</f>
        <v>0</v>
      </c>
      <c r="I59" s="438"/>
      <c r="J59" s="439">
        <f>SUMIFS(J28:J58,E28:E58,"○",G28:G58,"○",H28:H58,"")</f>
        <v>0</v>
      </c>
      <c r="K59" s="440">
        <f>SUM(K28:K58)</f>
        <v>0</v>
      </c>
      <c r="L59" s="441">
        <f>SUM(L28:L58)</f>
        <v>0</v>
      </c>
      <c r="M59" s="440">
        <f>SUM(M28:M58)</f>
        <v>0</v>
      </c>
      <c r="N59" s="442">
        <f>SUM(N28:N58)</f>
        <v>0</v>
      </c>
      <c r="O59" s="443"/>
      <c r="P59" s="444"/>
      <c r="Q59" s="445"/>
      <c r="R59" s="446"/>
      <c r="S59" s="447"/>
      <c r="T59" s="448"/>
      <c r="U59" s="328"/>
    </row>
    <row r="60" spans="1:21" ht="19.5" customHeight="1">
      <c r="A60" s="323"/>
      <c r="B60" s="906" t="s">
        <v>55</v>
      </c>
      <c r="C60" s="907"/>
      <c r="D60" s="907"/>
      <c r="E60" s="907"/>
      <c r="F60" s="907"/>
      <c r="G60" s="907"/>
      <c r="H60" s="907"/>
      <c r="I60" s="908"/>
      <c r="J60" s="449"/>
      <c r="K60" s="450" t="e">
        <f>IF($G$14="","",IF($G$14="Ⅳ",ROUND(K59*0.033*90/100,0),IF($G$14="Ⅴ",ROUND(K59*0.033*80/100,0),ROUND(K59*$H$14,0))))</f>
        <v>#N/A</v>
      </c>
      <c r="L60" s="451" t="e">
        <f>IF($G$14="","",IF($G$14="Ⅳ",ROUND(L59*0.033*90/100,0),IF($G$14="Ⅴ",ROUND(L59*0.033*80/100,0),ROUND(L59*$H$14,0))))</f>
        <v>#N/A</v>
      </c>
      <c r="M60" s="450" t="e">
        <f>IF(G14="","",L60-K60)</f>
        <v>#N/A</v>
      </c>
      <c r="N60" s="452"/>
      <c r="O60" s="453"/>
      <c r="P60" s="454"/>
      <c r="Q60" s="455"/>
      <c r="R60" s="456"/>
      <c r="S60" s="453"/>
      <c r="T60" s="457" t="str">
        <f t="shared" ref="T60" si="2">IF(S60="","",ROUNDDOWN(S60*0.1,0))</f>
        <v/>
      </c>
      <c r="U60" s="328"/>
    </row>
    <row r="61" spans="1:21" ht="19.5" customHeight="1" thickBot="1">
      <c r="A61" s="323"/>
      <c r="B61" s="909" t="s">
        <v>56</v>
      </c>
      <c r="C61" s="910"/>
      <c r="D61" s="910"/>
      <c r="E61" s="910"/>
      <c r="F61" s="910"/>
      <c r="G61" s="910"/>
      <c r="H61" s="910"/>
      <c r="I61" s="911"/>
      <c r="J61" s="458"/>
      <c r="K61" s="459" t="e">
        <f>IF($G$15="","",IF($G$15="Ⅳ",ROUND(K59*0.033*90/100,0),IF($G$15="Ⅴ",ROUND(K59*0.033*80/100,0),ROUND(K59*$H$15,0))))</f>
        <v>#N/A</v>
      </c>
      <c r="L61" s="460" t="e">
        <f>IF($G$15="","",IF($G$15="Ⅳ",ROUND(L59*0.033*90/100,0),IF($G$15="Ⅴ",ROUND(L59*0.033*80/100,0),ROUND(L59*$H$15,0))))</f>
        <v>#N/A</v>
      </c>
      <c r="M61" s="461" t="e">
        <f>IF(G15="","",L61-K61)</f>
        <v>#N/A</v>
      </c>
      <c r="N61" s="462"/>
      <c r="O61" s="463"/>
      <c r="P61" s="464"/>
      <c r="Q61" s="465"/>
      <c r="R61" s="466"/>
      <c r="S61" s="463"/>
      <c r="T61" s="467" t="str">
        <f>IF(S61="","",ROUNDDOWN(S61*0.1,0))</f>
        <v/>
      </c>
      <c r="U61" s="328"/>
    </row>
    <row r="62" spans="1:21" ht="19.5" customHeight="1" thickBot="1">
      <c r="A62" s="323"/>
      <c r="B62" s="774" t="s">
        <v>239</v>
      </c>
      <c r="C62" s="912"/>
      <c r="D62" s="912"/>
      <c r="E62" s="912"/>
      <c r="F62" s="912"/>
      <c r="G62" s="912"/>
      <c r="H62" s="912"/>
      <c r="I62" s="912"/>
      <c r="J62" s="439">
        <f>IFERROR(SUM(J59:J61),0)</f>
        <v>0</v>
      </c>
      <c r="K62" s="440">
        <f>IFERROR(SUM(K59:K61),0)</f>
        <v>0</v>
      </c>
      <c r="L62" s="441">
        <f>IFERROR(SUM(L59:L61),0)</f>
        <v>0</v>
      </c>
      <c r="M62" s="440">
        <f>IFERROR(SUM(M59:M61),0)</f>
        <v>0</v>
      </c>
      <c r="N62" s="442">
        <f>SUM(N59:N61)</f>
        <v>0</v>
      </c>
      <c r="O62" s="468" t="e">
        <f>ROUNDDOWN(K62*$G$19,0)</f>
        <v>#VALUE!</v>
      </c>
      <c r="P62" s="469" t="e">
        <f>ROUNDDOWN(L62*$G$19,0)</f>
        <v>#VALUE!</v>
      </c>
      <c r="Q62" s="470">
        <f>IFERROR(P62-O62,0)</f>
        <v>0</v>
      </c>
      <c r="R62" s="471" t="e">
        <f>ROUNDDOWN(N62*$G$19,0)</f>
        <v>#VALUE!</v>
      </c>
      <c r="S62" s="468" t="e">
        <f>Q62+R62+J62</f>
        <v>#VALUE!</v>
      </c>
      <c r="T62" s="472" t="e">
        <f>ROUNDDOWN(S62*0.1,0)</f>
        <v>#VALUE!</v>
      </c>
      <c r="U62" s="328"/>
    </row>
    <row r="63" spans="1:21" ht="11.25" customHeight="1">
      <c r="A63" s="323"/>
      <c r="B63" s="329"/>
      <c r="C63" s="325"/>
      <c r="D63" s="326"/>
      <c r="E63" s="473"/>
      <c r="F63" s="473"/>
      <c r="G63" s="325"/>
      <c r="H63" s="325"/>
      <c r="I63" s="325"/>
      <c r="J63" s="325"/>
      <c r="K63" s="325"/>
      <c r="L63" s="325"/>
      <c r="M63" s="325"/>
      <c r="N63" s="325"/>
      <c r="O63" s="325"/>
      <c r="P63" s="325"/>
      <c r="Q63" s="325"/>
      <c r="R63" s="325"/>
      <c r="S63" s="325"/>
      <c r="T63" s="325"/>
      <c r="U63" s="328"/>
    </row>
    <row r="64" spans="1:21" ht="22.5" customHeight="1">
      <c r="A64" s="323"/>
      <c r="B64" s="474" t="str">
        <f>IF(AND(C65="",C66="",C67=""),"","※以下の内容について、入力内容を再確認してください。　確認の結果、入力した内容に問題がなければ修正の必要はありません。")</f>
        <v>※以下の内容について、入力内容を再確認してください。　確認の結果、入力した内容に問題がなければ修正の必要はありません。</v>
      </c>
      <c r="C64" s="475"/>
      <c r="D64" s="475"/>
      <c r="E64" s="475"/>
      <c r="F64" s="475"/>
      <c r="G64" s="475"/>
      <c r="H64" s="475"/>
      <c r="I64" s="475"/>
      <c r="J64" s="475"/>
      <c r="K64" s="475"/>
      <c r="L64" s="475"/>
      <c r="M64" s="476"/>
      <c r="N64" s="476"/>
      <c r="O64" s="476"/>
      <c r="P64" s="476"/>
      <c r="Q64" s="476"/>
      <c r="R64" s="476"/>
      <c r="S64" s="476"/>
      <c r="T64" s="476"/>
      <c r="U64" s="328"/>
    </row>
    <row r="65" spans="1:21" ht="19.5" customHeight="1">
      <c r="A65" s="323"/>
      <c r="B65" s="477"/>
      <c r="C65" s="478" t="str">
        <f>IF(E59&gt;=17,"【A欄再確認】　A欄は臨時休校日のみ○をつけてください。（土日・祝や春休みなど本来の休校日には○をつけないでください。）",IF(E59&lt;=10,"【A欄再確認】　臨時休校日にはすべてA欄に○をつけてください。（行事等で登校した日も教育委員会が定める臨時休校日であれば○をつけてください。）",""))</f>
        <v>【A欄再確認】　臨時休校日にはすべてA欄に○をつけてください。（行事等で登校した日も教育委員会が定める臨時休校日であれば○をつけてください。）</v>
      </c>
      <c r="D65" s="478"/>
      <c r="E65" s="478"/>
      <c r="F65" s="478"/>
      <c r="G65" s="478"/>
      <c r="H65" s="478"/>
      <c r="I65" s="478"/>
      <c r="J65" s="478"/>
      <c r="K65" s="478"/>
      <c r="L65" s="478"/>
      <c r="M65" s="478"/>
      <c r="N65" s="478"/>
      <c r="O65" s="478"/>
      <c r="P65" s="478"/>
      <c r="Q65" s="478"/>
      <c r="R65" s="478"/>
      <c r="S65" s="478"/>
      <c r="T65" s="478"/>
      <c r="U65" s="328"/>
    </row>
    <row r="66" spans="1:21" ht="19.5" customHeight="1">
      <c r="A66" s="323"/>
      <c r="B66" s="477"/>
      <c r="C66" s="478" t="str">
        <f>IF(AND(T5="②",E59&lt;G59),"【B欄再確認】　新規支給決定児童の場合は、A欄に○がついている日のみ、B欄の利用した日にも○をつけてください。（土日や春休みの利用には○をつけないでください。）","")</f>
        <v/>
      </c>
      <c r="D66" s="478"/>
      <c r="E66" s="478"/>
      <c r="F66" s="478"/>
      <c r="G66" s="478"/>
      <c r="H66" s="478"/>
      <c r="I66" s="478"/>
      <c r="J66" s="478"/>
      <c r="K66" s="478"/>
      <c r="L66" s="478"/>
      <c r="M66" s="478"/>
      <c r="N66" s="478"/>
      <c r="O66" s="478"/>
      <c r="P66" s="478"/>
      <c r="Q66" s="478"/>
      <c r="R66" s="478"/>
      <c r="S66" s="478"/>
      <c r="T66" s="478"/>
      <c r="U66" s="328"/>
    </row>
    <row r="67" spans="1:21" ht="19.5" customHeight="1">
      <c r="A67" s="323"/>
      <c r="B67" s="477"/>
      <c r="C67" s="478" t="str">
        <f>IF(AND(OR(T5="①",T5="③"),E59&gt;=G59),"【B欄再確認】　臨時休校日以外の日（土日・祝や春休み）に利用した日があれば、その日もすべてB欄に○をつけてください。","")</f>
        <v/>
      </c>
      <c r="D67" s="478"/>
      <c r="E67" s="478"/>
      <c r="F67" s="478"/>
      <c r="G67" s="478"/>
      <c r="H67" s="478"/>
      <c r="I67" s="478"/>
      <c r="J67" s="478"/>
      <c r="K67" s="478"/>
      <c r="L67" s="478"/>
      <c r="M67" s="478"/>
      <c r="N67" s="478"/>
      <c r="O67" s="478"/>
      <c r="P67" s="478"/>
      <c r="Q67" s="478"/>
      <c r="R67" s="478"/>
      <c r="S67" s="478"/>
      <c r="T67" s="478"/>
      <c r="U67" s="328"/>
    </row>
    <row r="68" spans="1:21" ht="9" customHeight="1" thickBot="1">
      <c r="A68" s="479"/>
      <c r="B68" s="480"/>
      <c r="C68" s="481"/>
      <c r="D68" s="482"/>
      <c r="E68" s="483"/>
      <c r="F68" s="483"/>
      <c r="G68" s="481"/>
      <c r="H68" s="481"/>
      <c r="I68" s="481"/>
      <c r="J68" s="481"/>
      <c r="K68" s="481"/>
      <c r="L68" s="481"/>
      <c r="M68" s="481"/>
      <c r="N68" s="481"/>
      <c r="O68" s="481"/>
      <c r="P68" s="481"/>
      <c r="Q68" s="481"/>
      <c r="R68" s="481"/>
      <c r="S68" s="481"/>
      <c r="T68" s="481"/>
      <c r="U68" s="484"/>
    </row>
    <row r="69" spans="1:21" ht="26.25" customHeight="1">
      <c r="E69" s="485"/>
      <c r="F69" s="485"/>
    </row>
    <row r="70" spans="1:21">
      <c r="D70" s="302"/>
    </row>
    <row r="71" spans="1:21">
      <c r="E71" s="485"/>
      <c r="F71" s="485"/>
    </row>
    <row r="72" spans="1:21">
      <c r="E72" s="485"/>
      <c r="F72" s="485"/>
    </row>
  </sheetData>
  <sheetProtection password="D0AD" sheet="1" objects="1" scenarios="1" selectLockedCells="1"/>
  <mergeCells count="90">
    <mergeCell ref="B59:D59"/>
    <mergeCell ref="E59:F59"/>
    <mergeCell ref="B60:I60"/>
    <mergeCell ref="B61:I61"/>
    <mergeCell ref="B62:I62"/>
    <mergeCell ref="E24:F24"/>
    <mergeCell ref="T24:T25"/>
    <mergeCell ref="E25:F25"/>
    <mergeCell ref="E26:F27"/>
    <mergeCell ref="G26:G27"/>
    <mergeCell ref="H26:H27"/>
    <mergeCell ref="K27:N27"/>
    <mergeCell ref="N19:O19"/>
    <mergeCell ref="Q19:R20"/>
    <mergeCell ref="S19:T20"/>
    <mergeCell ref="U19:U20"/>
    <mergeCell ref="V19:AA22"/>
    <mergeCell ref="M20:P22"/>
    <mergeCell ref="Q21:R22"/>
    <mergeCell ref="S21:T22"/>
    <mergeCell ref="U21:U22"/>
    <mergeCell ref="S17:T18"/>
    <mergeCell ref="U17:U18"/>
    <mergeCell ref="B18:F18"/>
    <mergeCell ref="G18:H18"/>
    <mergeCell ref="J18:K19"/>
    <mergeCell ref="L18:M18"/>
    <mergeCell ref="N18:O18"/>
    <mergeCell ref="B19:F19"/>
    <mergeCell ref="G19:H19"/>
    <mergeCell ref="L19:M19"/>
    <mergeCell ref="N16:O16"/>
    <mergeCell ref="B17:F17"/>
    <mergeCell ref="G17:H17"/>
    <mergeCell ref="L17:M17"/>
    <mergeCell ref="N17:O17"/>
    <mergeCell ref="Q17:R18"/>
    <mergeCell ref="B15:F15"/>
    <mergeCell ref="J15:L15"/>
    <mergeCell ref="N15:O15"/>
    <mergeCell ref="Q15:R16"/>
    <mergeCell ref="S15:T16"/>
    <mergeCell ref="U15:U16"/>
    <mergeCell ref="B16:F16"/>
    <mergeCell ref="G16:H16"/>
    <mergeCell ref="J16:K17"/>
    <mergeCell ref="L16:M16"/>
    <mergeCell ref="B13:F13"/>
    <mergeCell ref="G13:H13"/>
    <mergeCell ref="J13:K14"/>
    <mergeCell ref="L13:M13"/>
    <mergeCell ref="N13:O13"/>
    <mergeCell ref="Q13:S13"/>
    <mergeCell ref="B14:F14"/>
    <mergeCell ref="L14:M14"/>
    <mergeCell ref="N14:O14"/>
    <mergeCell ref="Q11:S12"/>
    <mergeCell ref="T11:T12"/>
    <mergeCell ref="U11:U12"/>
    <mergeCell ref="B12:F12"/>
    <mergeCell ref="G12:H12"/>
    <mergeCell ref="L12:M12"/>
    <mergeCell ref="N12:O12"/>
    <mergeCell ref="N6:U6"/>
    <mergeCell ref="Q9:S10"/>
    <mergeCell ref="T9:T10"/>
    <mergeCell ref="U9:U10"/>
    <mergeCell ref="G10:I10"/>
    <mergeCell ref="B11:F11"/>
    <mergeCell ref="G11:H11"/>
    <mergeCell ref="J11:K12"/>
    <mergeCell ref="L11:M11"/>
    <mergeCell ref="N11:O11"/>
    <mergeCell ref="C4:D4"/>
    <mergeCell ref="L4:N4"/>
    <mergeCell ref="P4:T4"/>
    <mergeCell ref="C5:D5"/>
    <mergeCell ref="E5:G5"/>
    <mergeCell ref="I5:J5"/>
    <mergeCell ref="K5:L5"/>
    <mergeCell ref="N5:O5"/>
    <mergeCell ref="P5:S5"/>
    <mergeCell ref="Q1:R1"/>
    <mergeCell ref="S1:U1"/>
    <mergeCell ref="A2:U2"/>
    <mergeCell ref="C3:D3"/>
    <mergeCell ref="E3:G3"/>
    <mergeCell ref="I3:K3"/>
    <mergeCell ref="M3:P3"/>
    <mergeCell ref="R3:T3"/>
  </mergeCells>
  <phoneticPr fontId="2"/>
  <conditionalFormatting sqref="T13">
    <cfRule type="expression" dxfId="89" priority="10">
      <formula>#REF!&lt;=0</formula>
    </cfRule>
  </conditionalFormatting>
  <conditionalFormatting sqref="N15">
    <cfRule type="expression" dxfId="88" priority="9">
      <formula>#REF!&gt;0</formula>
    </cfRule>
  </conditionalFormatting>
  <conditionalFormatting sqref="P62:R62">
    <cfRule type="expression" dxfId="87" priority="8">
      <formula>$E59=""</formula>
    </cfRule>
  </conditionalFormatting>
  <conditionalFormatting sqref="P62:R62">
    <cfRule type="expression" dxfId="86" priority="6">
      <formula>AND($E59="○",$G59="○",$H59="")</formula>
    </cfRule>
    <cfRule type="expression" dxfId="85" priority="7">
      <formula>AND($E59="○",$G59="")</formula>
    </cfRule>
  </conditionalFormatting>
  <conditionalFormatting sqref="K28:L61">
    <cfRule type="containsText" dxfId="84" priority="5" operator="containsText" text="ERROR">
      <formula>NOT(ISERROR(SEARCH("ERROR",K28)))</formula>
    </cfRule>
  </conditionalFormatting>
  <conditionalFormatting sqref="H14:H15">
    <cfRule type="expression" dxfId="83" priority="4">
      <formula>$G14=""</formula>
    </cfRule>
  </conditionalFormatting>
  <conditionalFormatting sqref="B64:T68">
    <cfRule type="expression" dxfId="82" priority="3">
      <formula>$B$64=""</formula>
    </cfRule>
  </conditionalFormatting>
  <conditionalFormatting sqref="O62">
    <cfRule type="expression" dxfId="81" priority="11">
      <formula>$E59=""</formula>
    </cfRule>
  </conditionalFormatting>
  <conditionalFormatting sqref="O62">
    <cfRule type="expression" dxfId="80" priority="12">
      <formula>AND($E59="○",$G59="○",$H59="")</formula>
    </cfRule>
    <cfRule type="expression" dxfId="79" priority="13">
      <formula>AND($E59="○",$G59="")</formula>
    </cfRule>
  </conditionalFormatting>
  <conditionalFormatting sqref="S19:T20">
    <cfRule type="expression" dxfId="78" priority="2">
      <formula>$M$5="対象外"</formula>
    </cfRule>
  </conditionalFormatting>
  <conditionalFormatting sqref="J16:O17">
    <cfRule type="expression" dxfId="77" priority="14">
      <formula>$T$5="②"</formula>
    </cfRule>
  </conditionalFormatting>
  <conditionalFormatting sqref="J18:O19">
    <cfRule type="expression" dxfId="76" priority="15">
      <formula>OR($T$5="①",$T$5="③")</formula>
    </cfRule>
  </conditionalFormatting>
  <conditionalFormatting sqref="S21:T22">
    <cfRule type="expression" dxfId="75" priority="1">
      <formula>$M$5="対象外"</formula>
    </cfRule>
  </conditionalFormatting>
  <pageMargins left="0.51181102362204722" right="0.11811023622047245" top="0.35433070866141736" bottom="0.19685039370078741" header="0.31496062992125984" footer="0"/>
  <pageSetup paperSize="9" scale="39" orientation="portrait" r:id="rId1"/>
  <headerFooter>
    <oddHeader>&amp;R&amp;"-,太字"&amp;18&amp;A</oddHeader>
    <oddFooter>&amp;R&amp;"-,太字"&amp;16&amp;F</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リスト用!$A$50:$A$52</xm:f>
          </x14:formula1>
          <xm:sqref>N15</xm:sqref>
        </x14:dataValidation>
        <x14:dataValidation type="list" allowBlank="1" showInputMessage="1" showErrorMessage="1">
          <x14:formula1>
            <xm:f>リスト用!$A$55:$A$56</xm:f>
          </x14:formula1>
          <xm:sqref>M5</xm:sqref>
        </x14:dataValidation>
        <x14:dataValidation type="list" allowBlank="1" showInputMessage="1" showErrorMessage="1">
          <x14:formula1>
            <xm:f>リスト用!$A$46:$A$48</xm:f>
          </x14:formula1>
          <xm:sqref>P5</xm:sqref>
        </x14:dataValidation>
        <x14:dataValidation type="list" allowBlank="1" showInputMessage="1" showErrorMessage="1" prompt="リストから選択">
          <x14:formula1>
            <xm:f>級地・1単位単価一覧!$B$5:$B$43</xm:f>
          </x14:formula1>
          <xm:sqref>G17:H17</xm:sqref>
        </x14:dataValidation>
        <x14:dataValidation type="list" allowBlank="1" showInputMessage="1" showErrorMessage="1" prompt="リストから選択">
          <x14:formula1>
            <xm:f>リスト用!$A$25:$A$26</xm:f>
          </x14:formula1>
          <xm:sqref>G16:H16</xm:sqref>
        </x14:dataValidation>
        <x14:dataValidation type="list" allowBlank="1" showInputMessage="1" showErrorMessage="1" promptTitle="リストから選択" prompt="（重心・基準該当・共生型などの区分に注意して選択してください。）">
          <x14:formula1>
            <xm:f>リスト用!$A$2:$A$9</xm:f>
          </x14:formula1>
          <xm:sqref>G12:H12</xm:sqref>
        </x14:dataValidation>
        <x14:dataValidation type="list" allowBlank="1" showInputMessage="1" showErrorMessage="1" promptTitle="リストから選択" prompt="報酬算定上の定員_x000a_（重心・基準該当・共生型などの区分に注意して選択してください。）">
          <x14:formula1>
            <xm:f>報酬単価表!$E$13:$E$25</xm:f>
          </x14:formula1>
          <xm:sqref>G11:H11</xm:sqref>
        </x14:dataValidation>
        <x14:dataValidation type="list" allowBlank="1" showInputMessage="1" showErrorMessage="1" promptTitle="リストから選択" prompt="通常の休校日（土日祝）の支援時間の範囲内で支援した場合は、「延長支援無し」としてください。">
          <x14:formula1>
            <xm:f>リスト用!$A$28:$A$31</xm:f>
          </x14:formula1>
          <xm:sqref>I28:I58</xm:sqref>
        </x14:dataValidation>
        <x14:dataValidation type="list" allowBlank="1" showInputMessage="1" showErrorMessage="1" error="リストから選択してください" promptTitle="リストから選択" prompt="すべての休校日に○をつけてください。_x000a_ただし、土日・祝、春休みなど本来の休校日には○をつけないでください。">
          <x14:formula1>
            <xm:f>リスト用!$A$44</xm:f>
          </x14:formula1>
          <xm:sqref>E28:E58 G30:G32 G37:G39 H30:H31 H37</xm:sqref>
        </x14:dataValidation>
        <x14:dataValidation type="list" allowBlank="1" showInputMessage="1" showErrorMessage="1">
          <x14:formula1>
            <xm:f>級地・1単位単価一覧!$B$5:$B$43</xm:f>
          </x14:formula1>
          <xm:sqref>E3:F3</xm:sqref>
        </x14:dataValidation>
        <x14:dataValidation type="list" allowBlank="1" showInputMessage="1" showErrorMessage="1" prompt="リストから選択">
          <x14:formula1>
            <xm:f>リスト用!$A$33:$A$38</xm:f>
          </x14:formula1>
          <xm:sqref>G14</xm:sqref>
        </x14:dataValidation>
        <x14:dataValidation type="list" allowBlank="1" showInputMessage="1" showErrorMessage="1" prompt="リストから選択">
          <x14:formula1>
            <xm:f>リスト用!$A$40:$A$42</xm:f>
          </x14:formula1>
          <xm:sqref>G15</xm:sqref>
        </x14:dataValidation>
        <x14:dataValidation type="list" allowBlank="1" showInputMessage="1" showErrorMessage="1" error="リストから選択してください" promptTitle="リストから選択" prompt="新規支給決定児童の場合は、臨時休校日に利用した日のみ○_x000a_">
          <x14:formula1>
            <xm:f>リスト用!$A$44</xm:f>
          </x14:formula1>
          <xm:sqref>G28:G29 G33:G36 G40:G58</xm:sqref>
        </x14:dataValidation>
        <x14:dataValidation type="list" allowBlank="1" showInputMessage="1" showErrorMessage="1" error="リストから選択してください" promptTitle="リストから選択" prompt="3月当初に利用を予定していた日のみ○_x000a_（休校に伴う他事業所利用からの振り替え利用などは把握できる範囲で予定日として○をつけてください。）">
          <x14:formula1>
            <xm:f>リスト用!$A$44</xm:f>
          </x14:formula1>
          <xm:sqref>H28:H29 H32:H36 H38:H58</xm:sqref>
        </x14:dataValidation>
        <x14:dataValidation type="list" allowBlank="1" showInputMessage="1" showErrorMessage="1" errorTitle="リストから選択して入力してください" prompt="リストから選択">
          <x14:formula1>
            <xm:f>報酬単価表!$A$30:$A$33</xm:f>
          </x14:formula1>
          <xm:sqref>G13:H13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基本情報入力記入例</vt:lpstr>
      <vt:lpstr>個票記入例①</vt:lpstr>
      <vt:lpstr>個票記入例②</vt:lpstr>
      <vt:lpstr>基本情報入力</vt:lpstr>
      <vt:lpstr>個票 (1)</vt:lpstr>
      <vt:lpstr>個票 (2)</vt:lpstr>
      <vt:lpstr>個票 (3)</vt:lpstr>
      <vt:lpstr>個票 (4)</vt:lpstr>
      <vt:lpstr>個票 (5)</vt:lpstr>
      <vt:lpstr>個票 (6)</vt:lpstr>
      <vt:lpstr>個票 (7)</vt:lpstr>
      <vt:lpstr>個票 (8)</vt:lpstr>
      <vt:lpstr>個票 (9)</vt:lpstr>
      <vt:lpstr>個票 (10)</vt:lpstr>
      <vt:lpstr>総括票</vt:lpstr>
      <vt:lpstr>級地・1単位単価一覧</vt:lpstr>
      <vt:lpstr>報酬単価表</vt:lpstr>
      <vt:lpstr>リスト用</vt:lpstr>
      <vt:lpstr>リスト用!Print_Area</vt:lpstr>
      <vt:lpstr>基本情報入力!Print_Area</vt:lpstr>
      <vt:lpstr>基本情報入力記入例!Print_Area</vt:lpstr>
      <vt:lpstr>'個票 (1)'!Print_Area</vt:lpstr>
      <vt:lpstr>'個票 (10)'!Print_Area</vt:lpstr>
      <vt:lpstr>'個票 (2)'!Print_Area</vt:lpstr>
      <vt:lpstr>'個票 (3)'!Print_Area</vt:lpstr>
      <vt:lpstr>'個票 (4)'!Print_Area</vt:lpstr>
      <vt:lpstr>'個票 (5)'!Print_Area</vt:lpstr>
      <vt:lpstr>'個票 (6)'!Print_Area</vt:lpstr>
      <vt:lpstr>'個票 (7)'!Print_Area</vt:lpstr>
      <vt:lpstr>'個票 (8)'!Print_Area</vt:lpstr>
      <vt:lpstr>'個票 (9)'!Print_Area</vt:lpstr>
      <vt:lpstr>個票記入例①!Print_Area</vt:lpstr>
      <vt:lpstr>個票記入例②!Print_Area</vt:lpstr>
      <vt:lpstr>総括票!Print_Titles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2020-04-01T06:22:45Z</cp:lastPrinted>
  <dcterms:created xsi:type="dcterms:W3CDTF">2020-03-24T13:28:02Z</dcterms:created>
  <dcterms:modified xsi:type="dcterms:W3CDTF">2020-04-08T06:00:58Z</dcterms:modified>
</cp:coreProperties>
</file>