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_自立支援・療育係\000_コロナウイルス感染症対策関連\◆◆福祉・介護職員処遇改善臨時特例交付金事業\11_計画書様式\"/>
    </mc:Choice>
  </mc:AlternateContent>
  <xr:revisionPtr revIDLastSave="0" documentId="13_ncr:1_{3FF8D428-FBC3-4AC2-A0A7-3840AC3D9B09}" xr6:coauthVersionLast="47" xr6:coauthVersionMax="47" xr10:uidLastSave="{00000000-0000-0000-0000-000000000000}"/>
  <bookViews>
    <workbookView xWindow="-120" yWindow="-120" windowWidth="29040" windowHeight="15840" tabRatio="867" firstSheet="1" activeTab="1" xr2:uid="{00000000-000D-0000-FFFF-FFFF00000000}"/>
  </bookViews>
  <sheets>
    <sheet name="はじめに" sheetId="75" state="hidden" r:id="rId1"/>
    <sheet name="基本情報入力シート" sheetId="73" r:id="rId2"/>
    <sheet name="別紙様式2-1 計画書_総括表" sheetId="70" state="hidden" r:id="rId3"/>
    <sheet name="別紙様式2-2 個表_処遇" sheetId="9" state="hidden" r:id="rId4"/>
    <sheet name="別紙様式2-3 個表_特定" sheetId="72" state="hidden" r:id="rId5"/>
    <sheet name="①補助金計画書" sheetId="77" r:id="rId6"/>
    <sheet name="②個表_補助金" sheetId="78" r:id="rId7"/>
    <sheet name="【参考】数式用" sheetId="76" state="hidden" r:id="rId8"/>
    <sheet name="【債権譲渡事業所用口座情報】" sheetId="80" r:id="rId9"/>
    <sheet name="【参考】サービス種類別交付率" sheetId="79" r:id="rId10"/>
  </sheets>
  <externalReferences>
    <externalReference r:id="rId11"/>
    <externalReference r:id="rId12"/>
    <externalReference r:id="rId13"/>
    <externalReference r:id="rId14"/>
  </externalReferences>
  <definedNames>
    <definedName name="_xlnm._FilterDatabase" localSheetId="9" hidden="1">【参考】サービス種類別交付率!#REF!</definedName>
    <definedName name="_xlnm._FilterDatabase" localSheetId="7" hidden="1">【参考】数式用!#REF!</definedName>
    <definedName name="_xlnm._FilterDatabase" localSheetId="6" hidden="1">②個表_補助金!$L$11:$AG$11</definedName>
    <definedName name="_xlnm._FilterDatabase" localSheetId="3" hidden="1">'別紙様式2-2 個表_処遇'!$L$11:$AG$11</definedName>
    <definedName name="_xlnm._FilterDatabase" localSheetId="4" hidden="1">'別紙様式2-3 個表_特定'!$L$11:$AH$11</definedName>
    <definedName name="_xlnm.Print_Area" localSheetId="9">【参考】サービス種類別交付率!$A$1:$C$26</definedName>
    <definedName name="_xlnm.Print_Area" localSheetId="7">【参考】数式用!$A$1:$I$34</definedName>
    <definedName name="_xlnm.Print_Area" localSheetId="5">①補助金計画書!$A$1:$AJ$69</definedName>
    <definedName name="_xlnm.Print_Area" localSheetId="6">②個表_補助金!$A$1:$AK$31</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7">【参考】数式用!$2:$4</definedName>
    <definedName name="_xlnm.Print_Titles" localSheetId="6">②個表_補助金!$7:$11</definedName>
    <definedName name="_xlnm.Print_Titles" localSheetId="3">'別紙様式2-2 個表_処遇'!$7:$11</definedName>
    <definedName name="_xlnm.Print_Titles" localSheetId="4">'別紙様式2-3 個表_特定'!$7:$11</definedName>
    <definedName name="www" localSheetId="9">#REF!</definedName>
    <definedName name="www" localSheetId="5">#REF!</definedName>
    <definedName name="www" localSheetId="6">#REF!</definedName>
    <definedName name="www">#REF!</definedName>
    <definedName name="サービス" localSheetId="9">#REF!</definedName>
    <definedName name="サービス" localSheetId="5">#REF!</definedName>
    <definedName name="サービス" localSheetId="6">#REF!</definedName>
    <definedName name="サービス">#REF!</definedName>
    <definedName name="サービス種別">[1]サービス種類一覧!$B$4:$B$20</definedName>
    <definedName name="サービス名" localSheetId="9">【参考】サービス種類別交付率!$A$3:$A$26</definedName>
    <definedName name="サービス名">[2]数式用!$A$5:$A$28</definedName>
    <definedName name="一覧">[3]加算率一覧!$A$4:$A$25</definedName>
    <definedName name="種類">[4]サービス種類一覧!$A$4:$A$20</definedName>
    <definedName name="特定" localSheetId="9">#REF!</definedName>
    <definedName name="特定" localSheetId="5">#REF!</definedName>
    <definedName name="特定" localSheetId="6">#REF!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80" l="1"/>
  <c r="C5" i="80"/>
  <c r="C4" i="80"/>
  <c r="C3" i="80"/>
  <c r="Q13" i="78"/>
  <c r="Q14" i="78"/>
  <c r="Q15" i="78"/>
  <c r="Q16" i="78"/>
  <c r="Q17" i="78"/>
  <c r="Q18" i="78"/>
  <c r="Q19" i="78"/>
  <c r="Q20" i="78"/>
  <c r="Q21" i="78"/>
  <c r="Q22" i="78"/>
  <c r="Q23" i="78"/>
  <c r="Q24" i="78"/>
  <c r="Q25" i="78"/>
  <c r="Q26" i="78"/>
  <c r="Q27" i="78"/>
  <c r="Q28" i="78"/>
  <c r="Q29" i="78"/>
  <c r="Q30" i="78"/>
  <c r="Q31" i="78"/>
  <c r="Q32" i="78"/>
  <c r="Q33" i="78"/>
  <c r="Q34" i="78"/>
  <c r="Q35" i="78"/>
  <c r="Q36" i="78"/>
  <c r="Q37" i="78"/>
  <c r="Q38" i="78"/>
  <c r="Q39" i="78"/>
  <c r="Q40" i="78"/>
  <c r="Q41" i="78"/>
  <c r="Q42" i="78"/>
  <c r="Q43" i="78"/>
  <c r="Q44" i="78"/>
  <c r="Q45" i="78"/>
  <c r="Q46" i="78"/>
  <c r="Q47" i="78"/>
  <c r="Q48" i="78"/>
  <c r="Q49" i="78"/>
  <c r="Q50" i="78"/>
  <c r="Q51" i="78"/>
  <c r="Q52" i="78"/>
  <c r="Q53" i="78"/>
  <c r="Q54" i="78"/>
  <c r="Q55" i="78"/>
  <c r="Q56" i="78"/>
  <c r="Q57" i="78"/>
  <c r="Q58" i="78"/>
  <c r="Q59" i="78"/>
  <c r="Q60" i="78"/>
  <c r="Q61" i="78"/>
  <c r="Q62" i="78"/>
  <c r="Q63" i="78"/>
  <c r="Q64" i="78"/>
  <c r="Q65" i="78"/>
  <c r="Q66" i="78"/>
  <c r="Q67" i="78"/>
  <c r="Q68" i="78"/>
  <c r="Q69" i="78"/>
  <c r="Q70" i="78"/>
  <c r="Q71" i="78"/>
  <c r="Q72" i="78"/>
  <c r="Q73" i="78"/>
  <c r="Q74" i="78"/>
  <c r="Q75" i="78"/>
  <c r="Q76" i="78"/>
  <c r="Q77" i="78"/>
  <c r="Q78" i="78"/>
  <c r="Q79" i="78"/>
  <c r="Q80" i="78"/>
  <c r="Q81" i="78"/>
  <c r="Q82" i="78"/>
  <c r="Q83" i="78"/>
  <c r="Q84" i="78"/>
  <c r="Q85" i="78"/>
  <c r="Q86" i="78"/>
  <c r="Q87" i="78"/>
  <c r="Q88" i="78"/>
  <c r="Q89" i="78"/>
  <c r="Q90" i="78"/>
  <c r="Q91" i="78"/>
  <c r="Q92" i="78"/>
  <c r="Q93" i="78"/>
  <c r="Q94" i="78"/>
  <c r="Q95" i="78"/>
  <c r="Q96" i="78"/>
  <c r="Q97" i="78"/>
  <c r="Q98" i="78"/>
  <c r="Q99" i="78"/>
  <c r="Q100" i="78"/>
  <c r="Q101" i="78"/>
  <c r="Q102" i="78"/>
  <c r="Q103" i="78"/>
  <c r="Q104" i="78"/>
  <c r="Q105" i="78"/>
  <c r="Q106" i="78"/>
  <c r="Q107" i="78"/>
  <c r="Q108" i="78"/>
  <c r="Q109" i="78"/>
  <c r="Q110" i="78"/>
  <c r="Q111" i="78"/>
  <c r="Q12" i="78"/>
  <c r="S13" i="78"/>
  <c r="S14" i="78"/>
  <c r="S15" i="78"/>
  <c r="S16" i="78"/>
  <c r="S17" i="78"/>
  <c r="S18" i="78"/>
  <c r="S19" i="78"/>
  <c r="S20" i="78"/>
  <c r="S21" i="78"/>
  <c r="S22" i="78"/>
  <c r="S23" i="78"/>
  <c r="S24" i="78"/>
  <c r="S25" i="78"/>
  <c r="S26" i="78"/>
  <c r="S27" i="78"/>
  <c r="S28" i="78"/>
  <c r="S29" i="78"/>
  <c r="S30" i="78"/>
  <c r="S31" i="78"/>
  <c r="S32" i="78"/>
  <c r="S33" i="78"/>
  <c r="S34" i="78"/>
  <c r="S35" i="78"/>
  <c r="S36" i="78"/>
  <c r="S37" i="78"/>
  <c r="S38" i="78"/>
  <c r="S39" i="78"/>
  <c r="S40" i="78"/>
  <c r="S41" i="78"/>
  <c r="S42" i="78"/>
  <c r="S43" i="78"/>
  <c r="S44" i="78"/>
  <c r="S45" i="78"/>
  <c r="S46" i="78"/>
  <c r="S47" i="78"/>
  <c r="S48" i="78"/>
  <c r="S49" i="78"/>
  <c r="S50" i="78"/>
  <c r="S51" i="78"/>
  <c r="S52" i="78"/>
  <c r="S53" i="78"/>
  <c r="S54" i="78"/>
  <c r="S55" i="78"/>
  <c r="S56" i="78"/>
  <c r="S57" i="78"/>
  <c r="S58" i="78"/>
  <c r="S59" i="78"/>
  <c r="S60" i="78"/>
  <c r="S61" i="78"/>
  <c r="S62" i="78"/>
  <c r="S63" i="78"/>
  <c r="S64" i="78"/>
  <c r="S65" i="78"/>
  <c r="S66" i="78"/>
  <c r="S67" i="78"/>
  <c r="S68" i="78"/>
  <c r="S69" i="78"/>
  <c r="S70" i="78"/>
  <c r="S71" i="78"/>
  <c r="S72" i="78"/>
  <c r="S73" i="78"/>
  <c r="S74" i="78"/>
  <c r="S75" i="78"/>
  <c r="S76" i="78"/>
  <c r="S77" i="78"/>
  <c r="S78" i="78"/>
  <c r="S79" i="78"/>
  <c r="S80" i="78"/>
  <c r="S81" i="78"/>
  <c r="S82" i="78"/>
  <c r="S83" i="78"/>
  <c r="S84" i="78"/>
  <c r="S85" i="78"/>
  <c r="S86" i="78"/>
  <c r="S87" i="78"/>
  <c r="S88" i="78"/>
  <c r="S89" i="78"/>
  <c r="S90" i="78"/>
  <c r="S91" i="78"/>
  <c r="S92" i="78"/>
  <c r="S93" i="78"/>
  <c r="S94" i="78"/>
  <c r="S95" i="78"/>
  <c r="S96" i="78"/>
  <c r="S97" i="78"/>
  <c r="S98" i="78"/>
  <c r="S99" i="78"/>
  <c r="S100" i="78"/>
  <c r="S101" i="78"/>
  <c r="S102" i="78"/>
  <c r="S103" i="78"/>
  <c r="S104" i="78"/>
  <c r="S105" i="78"/>
  <c r="S106" i="78"/>
  <c r="S107" i="78"/>
  <c r="S108" i="78"/>
  <c r="S109" i="78"/>
  <c r="S110" i="78"/>
  <c r="S111" i="78"/>
  <c r="S12" i="78"/>
  <c r="Z68" i="77" l="1"/>
  <c r="S68" i="77"/>
  <c r="T17" i="78" l="1"/>
  <c r="T18" i="78"/>
  <c r="T19" i="78"/>
  <c r="T20" i="78"/>
  <c r="T21" i="78"/>
  <c r="T22" i="78"/>
  <c r="T23" i="78"/>
  <c r="T24" i="78"/>
  <c r="T25" i="78"/>
  <c r="T26" i="78"/>
  <c r="T27" i="78"/>
  <c r="T28" i="78"/>
  <c r="T29" i="78"/>
  <c r="T30" i="78"/>
  <c r="T31" i="78"/>
  <c r="T32" i="78"/>
  <c r="T33" i="78"/>
  <c r="T34" i="78"/>
  <c r="T35" i="78"/>
  <c r="T36" i="78"/>
  <c r="T37" i="78"/>
  <c r="T38" i="78"/>
  <c r="T39" i="78"/>
  <c r="T40" i="78"/>
  <c r="T41" i="78"/>
  <c r="T42" i="78"/>
  <c r="T43" i="78"/>
  <c r="T44" i="78"/>
  <c r="T45" i="78"/>
  <c r="T46" i="78"/>
  <c r="T47" i="78"/>
  <c r="T48" i="78"/>
  <c r="T49" i="78"/>
  <c r="T50" i="78"/>
  <c r="T51" i="78"/>
  <c r="T52" i="78"/>
  <c r="T53" i="78"/>
  <c r="T54" i="78"/>
  <c r="T55" i="78"/>
  <c r="T56" i="78"/>
  <c r="T57" i="78"/>
  <c r="T58" i="78"/>
  <c r="T59" i="78"/>
  <c r="T60" i="78"/>
  <c r="T61" i="78"/>
  <c r="T62" i="78"/>
  <c r="T63" i="78"/>
  <c r="T64" i="78"/>
  <c r="T65" i="78"/>
  <c r="T66" i="78"/>
  <c r="T67" i="78"/>
  <c r="T68" i="78"/>
  <c r="T69" i="78"/>
  <c r="T70" i="78"/>
  <c r="T71" i="78"/>
  <c r="T72" i="78"/>
  <c r="T73" i="78"/>
  <c r="T74" i="78"/>
  <c r="T75" i="78"/>
  <c r="T76" i="78"/>
  <c r="T77" i="78"/>
  <c r="T78" i="78"/>
  <c r="T79" i="78"/>
  <c r="T80" i="78"/>
  <c r="T81" i="78"/>
  <c r="T82" i="78"/>
  <c r="T83" i="78"/>
  <c r="T84" i="78"/>
  <c r="T85" i="78"/>
  <c r="T86" i="78"/>
  <c r="T87" i="78"/>
  <c r="T88" i="78"/>
  <c r="T89" i="78"/>
  <c r="T90" i="78"/>
  <c r="T91" i="78"/>
  <c r="T92" i="78"/>
  <c r="T93" i="78"/>
  <c r="T94" i="78"/>
  <c r="T95" i="78"/>
  <c r="T96" i="78"/>
  <c r="T97" i="78"/>
  <c r="T98" i="78"/>
  <c r="T99" i="78"/>
  <c r="T100" i="78"/>
  <c r="T101" i="78"/>
  <c r="T102" i="78"/>
  <c r="T103" i="78"/>
  <c r="T104" i="78"/>
  <c r="T105" i="78"/>
  <c r="T106" i="78"/>
  <c r="T107" i="78"/>
  <c r="T108" i="78"/>
  <c r="T109" i="78"/>
  <c r="T110" i="78"/>
  <c r="T111" i="78"/>
  <c r="AC15" i="77"/>
  <c r="T15" i="77"/>
  <c r="K15" i="77"/>
  <c r="G14" i="77"/>
  <c r="G13" i="77"/>
  <c r="H10" i="77"/>
  <c r="G12" i="77"/>
  <c r="G11" i="77"/>
  <c r="G9" i="77"/>
  <c r="Q67" i="77" s="1"/>
  <c r="G8" i="77"/>
  <c r="Z1" i="77"/>
  <c r="D3" i="78"/>
  <c r="L13" i="78"/>
  <c r="M13" i="78"/>
  <c r="N13" i="78"/>
  <c r="O13" i="78"/>
  <c r="P13" i="78"/>
  <c r="T13" i="78" s="1"/>
  <c r="L14" i="78"/>
  <c r="M14" i="78"/>
  <c r="N14" i="78"/>
  <c r="O14" i="78"/>
  <c r="P14" i="78"/>
  <c r="T14" i="78" s="1"/>
  <c r="L15" i="78"/>
  <c r="M15" i="78"/>
  <c r="N15" i="78"/>
  <c r="O15" i="78"/>
  <c r="P15" i="78"/>
  <c r="T15" i="78" s="1"/>
  <c r="L16" i="78"/>
  <c r="M16" i="78"/>
  <c r="N16" i="78"/>
  <c r="O16" i="78"/>
  <c r="P16" i="78"/>
  <c r="T16" i="78" s="1"/>
  <c r="L17" i="78"/>
  <c r="M17" i="78"/>
  <c r="N17" i="78"/>
  <c r="O17" i="78"/>
  <c r="P17" i="78"/>
  <c r="L18" i="78"/>
  <c r="M18" i="78"/>
  <c r="N18" i="78"/>
  <c r="O18" i="78"/>
  <c r="P18" i="78"/>
  <c r="L19" i="78"/>
  <c r="M19" i="78"/>
  <c r="N19" i="78"/>
  <c r="O19" i="78"/>
  <c r="P19" i="78"/>
  <c r="L20" i="78"/>
  <c r="M20" i="78"/>
  <c r="N20" i="78"/>
  <c r="O20" i="78"/>
  <c r="P20" i="78"/>
  <c r="L21" i="78"/>
  <c r="M21" i="78"/>
  <c r="N21" i="78"/>
  <c r="O21" i="78"/>
  <c r="P21" i="78"/>
  <c r="L22" i="78"/>
  <c r="M22" i="78"/>
  <c r="N22" i="78"/>
  <c r="O22" i="78"/>
  <c r="P22" i="78"/>
  <c r="L23" i="78"/>
  <c r="M23" i="78"/>
  <c r="N23" i="78"/>
  <c r="O23" i="78"/>
  <c r="P23" i="78"/>
  <c r="L24" i="78"/>
  <c r="M24" i="78"/>
  <c r="N24" i="78"/>
  <c r="O24" i="78"/>
  <c r="P24" i="78"/>
  <c r="L25" i="78"/>
  <c r="M25" i="78"/>
  <c r="N25" i="78"/>
  <c r="O25" i="78"/>
  <c r="P25" i="78"/>
  <c r="L26" i="78"/>
  <c r="M26" i="78"/>
  <c r="N26" i="78"/>
  <c r="O26" i="78"/>
  <c r="P26" i="78"/>
  <c r="L27" i="78"/>
  <c r="M27" i="78"/>
  <c r="N27" i="78"/>
  <c r="O27" i="78"/>
  <c r="P27" i="78"/>
  <c r="L28" i="78"/>
  <c r="M28" i="78"/>
  <c r="N28" i="78"/>
  <c r="O28" i="78"/>
  <c r="P28" i="78"/>
  <c r="L29" i="78"/>
  <c r="M29" i="78"/>
  <c r="N29" i="78"/>
  <c r="O29" i="78"/>
  <c r="P29" i="78"/>
  <c r="L30" i="78"/>
  <c r="M30" i="78"/>
  <c r="N30" i="78"/>
  <c r="O30" i="78"/>
  <c r="P30" i="78"/>
  <c r="L31" i="78"/>
  <c r="M31" i="78"/>
  <c r="N31" i="78"/>
  <c r="O31" i="78"/>
  <c r="P31" i="78"/>
  <c r="L32" i="78"/>
  <c r="M32" i="78"/>
  <c r="N32" i="78"/>
  <c r="O32" i="78"/>
  <c r="P32" i="78"/>
  <c r="L33" i="78"/>
  <c r="M33" i="78"/>
  <c r="N33" i="78"/>
  <c r="O33" i="78"/>
  <c r="P33" i="78"/>
  <c r="L34" i="78"/>
  <c r="M34" i="78"/>
  <c r="N34" i="78"/>
  <c r="O34" i="78"/>
  <c r="P34" i="78"/>
  <c r="L35" i="78"/>
  <c r="M35" i="78"/>
  <c r="N35" i="78"/>
  <c r="O35" i="78"/>
  <c r="P35" i="78"/>
  <c r="L36" i="78"/>
  <c r="M36" i="78"/>
  <c r="N36" i="78"/>
  <c r="O36" i="78"/>
  <c r="P36" i="78"/>
  <c r="L37" i="78"/>
  <c r="M37" i="78"/>
  <c r="N37" i="78"/>
  <c r="O37" i="78"/>
  <c r="P37" i="78"/>
  <c r="L38" i="78"/>
  <c r="M38" i="78"/>
  <c r="N38" i="78"/>
  <c r="O38" i="78"/>
  <c r="P38" i="78"/>
  <c r="L39" i="78"/>
  <c r="M39" i="78"/>
  <c r="N39" i="78"/>
  <c r="O39" i="78"/>
  <c r="P39" i="78"/>
  <c r="L40" i="78"/>
  <c r="M40" i="78"/>
  <c r="N40" i="78"/>
  <c r="O40" i="78"/>
  <c r="P40" i="78"/>
  <c r="L41" i="78"/>
  <c r="M41" i="78"/>
  <c r="N41" i="78"/>
  <c r="O41" i="78"/>
  <c r="P41" i="78"/>
  <c r="L42" i="78"/>
  <c r="M42" i="78"/>
  <c r="N42" i="78"/>
  <c r="O42" i="78"/>
  <c r="P42" i="78"/>
  <c r="L43" i="78"/>
  <c r="M43" i="78"/>
  <c r="N43" i="78"/>
  <c r="O43" i="78"/>
  <c r="P43" i="78"/>
  <c r="L44" i="78"/>
  <c r="M44" i="78"/>
  <c r="N44" i="78"/>
  <c r="O44" i="78"/>
  <c r="P44" i="78"/>
  <c r="L45" i="78"/>
  <c r="M45" i="78"/>
  <c r="N45" i="78"/>
  <c r="O45" i="78"/>
  <c r="P45" i="78"/>
  <c r="L46" i="78"/>
  <c r="M46" i="78"/>
  <c r="N46" i="78"/>
  <c r="O46" i="78"/>
  <c r="P46" i="78"/>
  <c r="L47" i="78"/>
  <c r="M47" i="78"/>
  <c r="N47" i="78"/>
  <c r="O47" i="78"/>
  <c r="P47" i="78"/>
  <c r="L48" i="78"/>
  <c r="M48" i="78"/>
  <c r="N48" i="78"/>
  <c r="O48" i="78"/>
  <c r="P48" i="78"/>
  <c r="L49" i="78"/>
  <c r="M49" i="78"/>
  <c r="N49" i="78"/>
  <c r="O49" i="78"/>
  <c r="P49" i="78"/>
  <c r="L50" i="78"/>
  <c r="M50" i="78"/>
  <c r="N50" i="78"/>
  <c r="O50" i="78"/>
  <c r="P50" i="78"/>
  <c r="L51" i="78"/>
  <c r="M51" i="78"/>
  <c r="N51" i="78"/>
  <c r="O51" i="78"/>
  <c r="P51" i="78"/>
  <c r="L52" i="78"/>
  <c r="M52" i="78"/>
  <c r="N52" i="78"/>
  <c r="O52" i="78"/>
  <c r="P52" i="78"/>
  <c r="L53" i="78"/>
  <c r="M53" i="78"/>
  <c r="N53" i="78"/>
  <c r="O53" i="78"/>
  <c r="P53" i="78"/>
  <c r="L54" i="78"/>
  <c r="M54" i="78"/>
  <c r="N54" i="78"/>
  <c r="O54" i="78"/>
  <c r="P54" i="78"/>
  <c r="L55" i="78"/>
  <c r="M55" i="78"/>
  <c r="N55" i="78"/>
  <c r="O55" i="78"/>
  <c r="P55" i="78"/>
  <c r="L56" i="78"/>
  <c r="M56" i="78"/>
  <c r="N56" i="78"/>
  <c r="O56" i="78"/>
  <c r="P56" i="78"/>
  <c r="L57" i="78"/>
  <c r="M57" i="78"/>
  <c r="N57" i="78"/>
  <c r="O57" i="78"/>
  <c r="P57" i="78"/>
  <c r="L58" i="78"/>
  <c r="M58" i="78"/>
  <c r="N58" i="78"/>
  <c r="O58" i="78"/>
  <c r="P58" i="78"/>
  <c r="L59" i="78"/>
  <c r="M59" i="78"/>
  <c r="N59" i="78"/>
  <c r="O59" i="78"/>
  <c r="P59" i="78"/>
  <c r="L60" i="78"/>
  <c r="M60" i="78"/>
  <c r="N60" i="78"/>
  <c r="O60" i="78"/>
  <c r="P60" i="78"/>
  <c r="L61" i="78"/>
  <c r="M61" i="78"/>
  <c r="N61" i="78"/>
  <c r="O61" i="78"/>
  <c r="P61" i="78"/>
  <c r="L62" i="78"/>
  <c r="M62" i="78"/>
  <c r="N62" i="78"/>
  <c r="O62" i="78"/>
  <c r="P62" i="78"/>
  <c r="L63" i="78"/>
  <c r="M63" i="78"/>
  <c r="N63" i="78"/>
  <c r="O63" i="78"/>
  <c r="P63" i="78"/>
  <c r="L64" i="78"/>
  <c r="M64" i="78"/>
  <c r="N64" i="78"/>
  <c r="O64" i="78"/>
  <c r="P64" i="78"/>
  <c r="L65" i="78"/>
  <c r="M65" i="78"/>
  <c r="N65" i="78"/>
  <c r="O65" i="78"/>
  <c r="P65" i="78"/>
  <c r="L66" i="78"/>
  <c r="M66" i="78"/>
  <c r="N66" i="78"/>
  <c r="O66" i="78"/>
  <c r="P66" i="78"/>
  <c r="L67" i="78"/>
  <c r="M67" i="78"/>
  <c r="N67" i="78"/>
  <c r="O67" i="78"/>
  <c r="P67" i="78"/>
  <c r="L68" i="78"/>
  <c r="M68" i="78"/>
  <c r="N68" i="78"/>
  <c r="O68" i="78"/>
  <c r="P68" i="78"/>
  <c r="L69" i="78"/>
  <c r="M69" i="78"/>
  <c r="N69" i="78"/>
  <c r="O69" i="78"/>
  <c r="P69" i="78"/>
  <c r="L70" i="78"/>
  <c r="M70" i="78"/>
  <c r="N70" i="78"/>
  <c r="O70" i="78"/>
  <c r="P70" i="78"/>
  <c r="L71" i="78"/>
  <c r="M71" i="78"/>
  <c r="N71" i="78"/>
  <c r="O71" i="78"/>
  <c r="P71" i="78"/>
  <c r="L72" i="78"/>
  <c r="M72" i="78"/>
  <c r="N72" i="78"/>
  <c r="O72" i="78"/>
  <c r="P72" i="78"/>
  <c r="L73" i="78"/>
  <c r="M73" i="78"/>
  <c r="N73" i="78"/>
  <c r="O73" i="78"/>
  <c r="P73" i="78"/>
  <c r="L74" i="78"/>
  <c r="M74" i="78"/>
  <c r="N74" i="78"/>
  <c r="O74" i="78"/>
  <c r="P74" i="78"/>
  <c r="L75" i="78"/>
  <c r="M75" i="78"/>
  <c r="N75" i="78"/>
  <c r="O75" i="78"/>
  <c r="P75" i="78"/>
  <c r="L76" i="78"/>
  <c r="M76" i="78"/>
  <c r="N76" i="78"/>
  <c r="O76" i="78"/>
  <c r="P76" i="78"/>
  <c r="L77" i="78"/>
  <c r="M77" i="78"/>
  <c r="N77" i="78"/>
  <c r="O77" i="78"/>
  <c r="P77" i="78"/>
  <c r="L78" i="78"/>
  <c r="M78" i="78"/>
  <c r="N78" i="78"/>
  <c r="O78" i="78"/>
  <c r="P78" i="78"/>
  <c r="L79" i="78"/>
  <c r="M79" i="78"/>
  <c r="N79" i="78"/>
  <c r="O79" i="78"/>
  <c r="P79" i="78"/>
  <c r="L80" i="78"/>
  <c r="M80" i="78"/>
  <c r="N80" i="78"/>
  <c r="O80" i="78"/>
  <c r="P80" i="78"/>
  <c r="L81" i="78"/>
  <c r="M81" i="78"/>
  <c r="N81" i="78"/>
  <c r="O81" i="78"/>
  <c r="P81" i="78"/>
  <c r="L82" i="78"/>
  <c r="M82" i="78"/>
  <c r="N82" i="78"/>
  <c r="O82" i="78"/>
  <c r="P82" i="78"/>
  <c r="L83" i="78"/>
  <c r="M83" i="78"/>
  <c r="N83" i="78"/>
  <c r="O83" i="78"/>
  <c r="P83" i="78"/>
  <c r="L84" i="78"/>
  <c r="M84" i="78"/>
  <c r="N84" i="78"/>
  <c r="O84" i="78"/>
  <c r="P84" i="78"/>
  <c r="L85" i="78"/>
  <c r="M85" i="78"/>
  <c r="N85" i="78"/>
  <c r="O85" i="78"/>
  <c r="P85" i="78"/>
  <c r="L86" i="78"/>
  <c r="M86" i="78"/>
  <c r="N86" i="78"/>
  <c r="O86" i="78"/>
  <c r="P86" i="78"/>
  <c r="L87" i="78"/>
  <c r="M87" i="78"/>
  <c r="N87" i="78"/>
  <c r="O87" i="78"/>
  <c r="P87" i="78"/>
  <c r="L88" i="78"/>
  <c r="M88" i="78"/>
  <c r="N88" i="78"/>
  <c r="O88" i="78"/>
  <c r="P88" i="78"/>
  <c r="L89" i="78"/>
  <c r="M89" i="78"/>
  <c r="N89" i="78"/>
  <c r="O89" i="78"/>
  <c r="P89" i="78"/>
  <c r="L90" i="78"/>
  <c r="M90" i="78"/>
  <c r="N90" i="78"/>
  <c r="O90" i="78"/>
  <c r="P90" i="78"/>
  <c r="L91" i="78"/>
  <c r="M91" i="78"/>
  <c r="N91" i="78"/>
  <c r="O91" i="78"/>
  <c r="P91" i="78"/>
  <c r="L92" i="78"/>
  <c r="M92" i="78"/>
  <c r="N92" i="78"/>
  <c r="O92" i="78"/>
  <c r="P92" i="78"/>
  <c r="L93" i="78"/>
  <c r="M93" i="78"/>
  <c r="N93" i="78"/>
  <c r="O93" i="78"/>
  <c r="P93" i="78"/>
  <c r="L94" i="78"/>
  <c r="M94" i="78"/>
  <c r="N94" i="78"/>
  <c r="O94" i="78"/>
  <c r="P94" i="78"/>
  <c r="L95" i="78"/>
  <c r="M95" i="78"/>
  <c r="N95" i="78"/>
  <c r="O95" i="78"/>
  <c r="P95" i="78"/>
  <c r="L96" i="78"/>
  <c r="M96" i="78"/>
  <c r="N96" i="78"/>
  <c r="O96" i="78"/>
  <c r="P96" i="78"/>
  <c r="L97" i="78"/>
  <c r="M97" i="78"/>
  <c r="N97" i="78"/>
  <c r="O97" i="78"/>
  <c r="P97" i="78"/>
  <c r="L98" i="78"/>
  <c r="M98" i="78"/>
  <c r="N98" i="78"/>
  <c r="O98" i="78"/>
  <c r="P98" i="78"/>
  <c r="L99" i="78"/>
  <c r="M99" i="78"/>
  <c r="N99" i="78"/>
  <c r="O99" i="78"/>
  <c r="P99" i="78"/>
  <c r="L100" i="78"/>
  <c r="M100" i="78"/>
  <c r="N100" i="78"/>
  <c r="O100" i="78"/>
  <c r="P100" i="78"/>
  <c r="L101" i="78"/>
  <c r="M101" i="78"/>
  <c r="N101" i="78"/>
  <c r="O101" i="78"/>
  <c r="P101" i="78"/>
  <c r="L102" i="78"/>
  <c r="M102" i="78"/>
  <c r="N102" i="78"/>
  <c r="O102" i="78"/>
  <c r="P102" i="78"/>
  <c r="L103" i="78"/>
  <c r="M103" i="78"/>
  <c r="N103" i="78"/>
  <c r="O103" i="78"/>
  <c r="P103" i="78"/>
  <c r="L104" i="78"/>
  <c r="M104" i="78"/>
  <c r="N104" i="78"/>
  <c r="O104" i="78"/>
  <c r="P104" i="78"/>
  <c r="L105" i="78"/>
  <c r="M105" i="78"/>
  <c r="N105" i="78"/>
  <c r="O105" i="78"/>
  <c r="P105" i="78"/>
  <c r="L106" i="78"/>
  <c r="M106" i="78"/>
  <c r="N106" i="78"/>
  <c r="O106" i="78"/>
  <c r="P106" i="78"/>
  <c r="L107" i="78"/>
  <c r="M107" i="78"/>
  <c r="N107" i="78"/>
  <c r="O107" i="78"/>
  <c r="P107" i="78"/>
  <c r="L108" i="78"/>
  <c r="M108" i="78"/>
  <c r="N108" i="78"/>
  <c r="O108" i="78"/>
  <c r="P108" i="78"/>
  <c r="L109" i="78"/>
  <c r="M109" i="78"/>
  <c r="N109" i="78"/>
  <c r="O109" i="78"/>
  <c r="P109" i="78"/>
  <c r="L110" i="78"/>
  <c r="M110" i="78"/>
  <c r="N110" i="78"/>
  <c r="O110" i="78"/>
  <c r="P110" i="78"/>
  <c r="L111" i="78"/>
  <c r="M111" i="78"/>
  <c r="N111" i="78"/>
  <c r="O111" i="78"/>
  <c r="P111" i="78"/>
  <c r="P12" i="78"/>
  <c r="T12" i="78" s="1"/>
  <c r="O12" i="78"/>
  <c r="N12" i="78"/>
  <c r="M12" i="78"/>
  <c r="L12" i="78"/>
  <c r="B19" i="78"/>
  <c r="C19" i="78"/>
  <c r="D19" i="78"/>
  <c r="E19" i="78"/>
  <c r="F19" i="78"/>
  <c r="G19" i="78"/>
  <c r="H19" i="78"/>
  <c r="I19" i="78"/>
  <c r="J19" i="78"/>
  <c r="K19" i="78"/>
  <c r="B20" i="78"/>
  <c r="C20" i="78"/>
  <c r="D20" i="78"/>
  <c r="E20" i="78"/>
  <c r="F20" i="78"/>
  <c r="G20" i="78"/>
  <c r="H20" i="78"/>
  <c r="I20" i="78"/>
  <c r="J20" i="78"/>
  <c r="K20" i="78"/>
  <c r="B21" i="78"/>
  <c r="C21" i="78"/>
  <c r="D21" i="78"/>
  <c r="E21" i="78"/>
  <c r="F21" i="78"/>
  <c r="G21" i="78"/>
  <c r="H21" i="78"/>
  <c r="I21" i="78"/>
  <c r="J21" i="78"/>
  <c r="K21" i="78"/>
  <c r="B22" i="78"/>
  <c r="C22" i="78"/>
  <c r="D22" i="78"/>
  <c r="E22" i="78"/>
  <c r="F22" i="78"/>
  <c r="G22" i="78"/>
  <c r="H22" i="78"/>
  <c r="I22" i="78"/>
  <c r="J22" i="78"/>
  <c r="K22" i="78"/>
  <c r="B23" i="78"/>
  <c r="C23" i="78"/>
  <c r="D23" i="78"/>
  <c r="E23" i="78"/>
  <c r="F23" i="78"/>
  <c r="G23" i="78"/>
  <c r="H23" i="78"/>
  <c r="I23" i="78"/>
  <c r="J23" i="78"/>
  <c r="K23" i="78"/>
  <c r="B24" i="78"/>
  <c r="C24" i="78"/>
  <c r="D24" i="78"/>
  <c r="E24" i="78"/>
  <c r="F24" i="78"/>
  <c r="G24" i="78"/>
  <c r="H24" i="78"/>
  <c r="I24" i="78"/>
  <c r="J24" i="78"/>
  <c r="K24" i="78"/>
  <c r="B25" i="78"/>
  <c r="C25" i="78"/>
  <c r="D25" i="78"/>
  <c r="E25" i="78"/>
  <c r="F25" i="78"/>
  <c r="G25" i="78"/>
  <c r="H25" i="78"/>
  <c r="I25" i="78"/>
  <c r="J25" i="78"/>
  <c r="K25" i="78"/>
  <c r="B26" i="78"/>
  <c r="C26" i="78"/>
  <c r="D26" i="78"/>
  <c r="E26" i="78"/>
  <c r="F26" i="78"/>
  <c r="G26" i="78"/>
  <c r="H26" i="78"/>
  <c r="I26" i="78"/>
  <c r="J26" i="78"/>
  <c r="K26" i="78"/>
  <c r="B27" i="78"/>
  <c r="C27" i="78"/>
  <c r="D27" i="78"/>
  <c r="E27" i="78"/>
  <c r="F27" i="78"/>
  <c r="G27" i="78"/>
  <c r="H27" i="78"/>
  <c r="I27" i="78"/>
  <c r="J27" i="78"/>
  <c r="K27" i="78"/>
  <c r="B28" i="78"/>
  <c r="C28" i="78"/>
  <c r="D28" i="78"/>
  <c r="E28" i="78"/>
  <c r="F28" i="78"/>
  <c r="G28" i="78"/>
  <c r="H28" i="78"/>
  <c r="I28" i="78"/>
  <c r="J28" i="78"/>
  <c r="K28" i="78"/>
  <c r="B29" i="78"/>
  <c r="C29" i="78"/>
  <c r="D29" i="78"/>
  <c r="E29" i="78"/>
  <c r="F29" i="78"/>
  <c r="G29" i="78"/>
  <c r="H29" i="78"/>
  <c r="I29" i="78"/>
  <c r="J29" i="78"/>
  <c r="K29" i="78"/>
  <c r="B30" i="78"/>
  <c r="C30" i="78"/>
  <c r="D30" i="78"/>
  <c r="E30" i="78"/>
  <c r="F30" i="78"/>
  <c r="G30" i="78"/>
  <c r="H30" i="78"/>
  <c r="I30" i="78"/>
  <c r="J30" i="78"/>
  <c r="K30" i="78"/>
  <c r="B31" i="78"/>
  <c r="C31" i="78"/>
  <c r="D31" i="78"/>
  <c r="E31" i="78"/>
  <c r="F31" i="78"/>
  <c r="G31" i="78"/>
  <c r="H31" i="78"/>
  <c r="I31" i="78"/>
  <c r="J31" i="78"/>
  <c r="K31" i="78"/>
  <c r="B32" i="78"/>
  <c r="C32" i="78"/>
  <c r="D32" i="78"/>
  <c r="E32" i="78"/>
  <c r="F32" i="78"/>
  <c r="G32" i="78"/>
  <c r="H32" i="78"/>
  <c r="I32" i="78"/>
  <c r="J32" i="78"/>
  <c r="K32" i="78"/>
  <c r="B33" i="78"/>
  <c r="C33" i="78"/>
  <c r="D33" i="78"/>
  <c r="E33" i="78"/>
  <c r="F33" i="78"/>
  <c r="G33" i="78"/>
  <c r="H33" i="78"/>
  <c r="I33" i="78"/>
  <c r="J33" i="78"/>
  <c r="K33" i="78"/>
  <c r="B34" i="78"/>
  <c r="C34" i="78"/>
  <c r="D34" i="78"/>
  <c r="E34" i="78"/>
  <c r="F34" i="78"/>
  <c r="G34" i="78"/>
  <c r="H34" i="78"/>
  <c r="I34" i="78"/>
  <c r="J34" i="78"/>
  <c r="K34" i="78"/>
  <c r="B35" i="78"/>
  <c r="C35" i="78"/>
  <c r="D35" i="78"/>
  <c r="E35" i="78"/>
  <c r="F35" i="78"/>
  <c r="G35" i="78"/>
  <c r="H35" i="78"/>
  <c r="I35" i="78"/>
  <c r="J35" i="78"/>
  <c r="K35" i="78"/>
  <c r="B36" i="78"/>
  <c r="C36" i="78"/>
  <c r="D36" i="78"/>
  <c r="E36" i="78"/>
  <c r="F36" i="78"/>
  <c r="G36" i="78"/>
  <c r="H36" i="78"/>
  <c r="I36" i="78"/>
  <c r="J36" i="78"/>
  <c r="K36" i="78"/>
  <c r="B37" i="78"/>
  <c r="C37" i="78"/>
  <c r="D37" i="78"/>
  <c r="E37" i="78"/>
  <c r="F37" i="78"/>
  <c r="G37" i="78"/>
  <c r="H37" i="78"/>
  <c r="I37" i="78"/>
  <c r="J37" i="78"/>
  <c r="K37" i="78"/>
  <c r="B38" i="78"/>
  <c r="C38" i="78"/>
  <c r="D38" i="78"/>
  <c r="E38" i="78"/>
  <c r="F38" i="78"/>
  <c r="G38" i="78"/>
  <c r="H38" i="78"/>
  <c r="I38" i="78"/>
  <c r="J38" i="78"/>
  <c r="K38" i="78"/>
  <c r="B39" i="78"/>
  <c r="C39" i="78"/>
  <c r="D39" i="78"/>
  <c r="E39" i="78"/>
  <c r="F39" i="78"/>
  <c r="G39" i="78"/>
  <c r="H39" i="78"/>
  <c r="I39" i="78"/>
  <c r="J39" i="78"/>
  <c r="K39" i="78"/>
  <c r="B40" i="78"/>
  <c r="C40" i="78"/>
  <c r="D40" i="78"/>
  <c r="E40" i="78"/>
  <c r="F40" i="78"/>
  <c r="G40" i="78"/>
  <c r="H40" i="78"/>
  <c r="I40" i="78"/>
  <c r="J40" i="78"/>
  <c r="K40" i="78"/>
  <c r="B41" i="78"/>
  <c r="C41" i="78"/>
  <c r="D41" i="78"/>
  <c r="E41" i="78"/>
  <c r="F41" i="78"/>
  <c r="G41" i="78"/>
  <c r="H41" i="78"/>
  <c r="I41" i="78"/>
  <c r="J41" i="78"/>
  <c r="K41" i="78"/>
  <c r="B42" i="78"/>
  <c r="C42" i="78"/>
  <c r="D42" i="78"/>
  <c r="E42" i="78"/>
  <c r="F42" i="78"/>
  <c r="G42" i="78"/>
  <c r="H42" i="78"/>
  <c r="I42" i="78"/>
  <c r="J42" i="78"/>
  <c r="K42" i="78"/>
  <c r="B43" i="78"/>
  <c r="C43" i="78"/>
  <c r="D43" i="78"/>
  <c r="E43" i="78"/>
  <c r="F43" i="78"/>
  <c r="G43" i="78"/>
  <c r="H43" i="78"/>
  <c r="I43" i="78"/>
  <c r="J43" i="78"/>
  <c r="K43" i="78"/>
  <c r="B44" i="78"/>
  <c r="C44" i="78"/>
  <c r="D44" i="78"/>
  <c r="E44" i="78"/>
  <c r="F44" i="78"/>
  <c r="G44" i="78"/>
  <c r="H44" i="78"/>
  <c r="I44" i="78"/>
  <c r="J44" i="78"/>
  <c r="K44" i="78"/>
  <c r="B45" i="78"/>
  <c r="C45" i="78"/>
  <c r="D45" i="78"/>
  <c r="E45" i="78"/>
  <c r="F45" i="78"/>
  <c r="G45" i="78"/>
  <c r="H45" i="78"/>
  <c r="I45" i="78"/>
  <c r="J45" i="78"/>
  <c r="K45" i="78"/>
  <c r="B46" i="78"/>
  <c r="C46" i="78"/>
  <c r="D46" i="78"/>
  <c r="E46" i="78"/>
  <c r="F46" i="78"/>
  <c r="G46" i="78"/>
  <c r="H46" i="78"/>
  <c r="I46" i="78"/>
  <c r="J46" i="78"/>
  <c r="K46" i="78"/>
  <c r="B47" i="78"/>
  <c r="C47" i="78"/>
  <c r="D47" i="78"/>
  <c r="E47" i="78"/>
  <c r="F47" i="78"/>
  <c r="G47" i="78"/>
  <c r="H47" i="78"/>
  <c r="I47" i="78"/>
  <c r="J47" i="78"/>
  <c r="K47" i="78"/>
  <c r="B48" i="78"/>
  <c r="C48" i="78"/>
  <c r="D48" i="78"/>
  <c r="E48" i="78"/>
  <c r="F48" i="78"/>
  <c r="G48" i="78"/>
  <c r="H48" i="78"/>
  <c r="I48" i="78"/>
  <c r="J48" i="78"/>
  <c r="K48" i="78"/>
  <c r="B49" i="78"/>
  <c r="C49" i="78"/>
  <c r="D49" i="78"/>
  <c r="E49" i="78"/>
  <c r="F49" i="78"/>
  <c r="G49" i="78"/>
  <c r="H49" i="78"/>
  <c r="I49" i="78"/>
  <c r="J49" i="78"/>
  <c r="K49" i="78"/>
  <c r="B50" i="78"/>
  <c r="C50" i="78"/>
  <c r="D50" i="78"/>
  <c r="E50" i="78"/>
  <c r="F50" i="78"/>
  <c r="G50" i="78"/>
  <c r="H50" i="78"/>
  <c r="I50" i="78"/>
  <c r="J50" i="78"/>
  <c r="K50" i="78"/>
  <c r="B51" i="78"/>
  <c r="C51" i="78"/>
  <c r="D51" i="78"/>
  <c r="E51" i="78"/>
  <c r="F51" i="78"/>
  <c r="G51" i="78"/>
  <c r="H51" i="78"/>
  <c r="I51" i="78"/>
  <c r="J51" i="78"/>
  <c r="K51" i="78"/>
  <c r="B52" i="78"/>
  <c r="C52" i="78"/>
  <c r="D52" i="78"/>
  <c r="E52" i="78"/>
  <c r="F52" i="78"/>
  <c r="G52" i="78"/>
  <c r="H52" i="78"/>
  <c r="I52" i="78"/>
  <c r="J52" i="78"/>
  <c r="K52" i="78"/>
  <c r="B53" i="78"/>
  <c r="C53" i="78"/>
  <c r="D53" i="78"/>
  <c r="E53" i="78"/>
  <c r="F53" i="78"/>
  <c r="G53" i="78"/>
  <c r="H53" i="78"/>
  <c r="I53" i="78"/>
  <c r="J53" i="78"/>
  <c r="K53" i="78"/>
  <c r="B54" i="78"/>
  <c r="C54" i="78"/>
  <c r="D54" i="78"/>
  <c r="E54" i="78"/>
  <c r="F54" i="78"/>
  <c r="G54" i="78"/>
  <c r="H54" i="78"/>
  <c r="I54" i="78"/>
  <c r="J54" i="78"/>
  <c r="K54" i="78"/>
  <c r="B55" i="78"/>
  <c r="C55" i="78"/>
  <c r="D55" i="78"/>
  <c r="E55" i="78"/>
  <c r="F55" i="78"/>
  <c r="G55" i="78"/>
  <c r="H55" i="78"/>
  <c r="I55" i="78"/>
  <c r="J55" i="78"/>
  <c r="K55" i="78"/>
  <c r="B56" i="78"/>
  <c r="C56" i="78"/>
  <c r="D56" i="78"/>
  <c r="E56" i="78"/>
  <c r="F56" i="78"/>
  <c r="G56" i="78"/>
  <c r="H56" i="78"/>
  <c r="I56" i="78"/>
  <c r="J56" i="78"/>
  <c r="K56" i="78"/>
  <c r="B57" i="78"/>
  <c r="C57" i="78"/>
  <c r="D57" i="78"/>
  <c r="E57" i="78"/>
  <c r="F57" i="78"/>
  <c r="G57" i="78"/>
  <c r="H57" i="78"/>
  <c r="I57" i="78"/>
  <c r="J57" i="78"/>
  <c r="K57" i="78"/>
  <c r="B58" i="78"/>
  <c r="C58" i="78"/>
  <c r="D58" i="78"/>
  <c r="E58" i="78"/>
  <c r="F58" i="78"/>
  <c r="G58" i="78"/>
  <c r="H58" i="78"/>
  <c r="I58" i="78"/>
  <c r="J58" i="78"/>
  <c r="K58" i="78"/>
  <c r="B59" i="78"/>
  <c r="C59" i="78"/>
  <c r="D59" i="78"/>
  <c r="E59" i="78"/>
  <c r="F59" i="78"/>
  <c r="G59" i="78"/>
  <c r="H59" i="78"/>
  <c r="I59" i="78"/>
  <c r="J59" i="78"/>
  <c r="K59" i="78"/>
  <c r="B60" i="78"/>
  <c r="C60" i="78"/>
  <c r="D60" i="78"/>
  <c r="E60" i="78"/>
  <c r="F60" i="78"/>
  <c r="G60" i="78"/>
  <c r="H60" i="78"/>
  <c r="I60" i="78"/>
  <c r="J60" i="78"/>
  <c r="K60" i="78"/>
  <c r="B61" i="78"/>
  <c r="C61" i="78"/>
  <c r="D61" i="78"/>
  <c r="E61" i="78"/>
  <c r="F61" i="78"/>
  <c r="G61" i="78"/>
  <c r="H61" i="78"/>
  <c r="I61" i="78"/>
  <c r="J61" i="78"/>
  <c r="K61" i="78"/>
  <c r="B62" i="78"/>
  <c r="C62" i="78"/>
  <c r="D62" i="78"/>
  <c r="E62" i="78"/>
  <c r="F62" i="78"/>
  <c r="G62" i="78"/>
  <c r="H62" i="78"/>
  <c r="I62" i="78"/>
  <c r="J62" i="78"/>
  <c r="K62" i="78"/>
  <c r="B63" i="78"/>
  <c r="C63" i="78"/>
  <c r="D63" i="78"/>
  <c r="E63" i="78"/>
  <c r="F63" i="78"/>
  <c r="G63" i="78"/>
  <c r="H63" i="78"/>
  <c r="I63" i="78"/>
  <c r="J63" i="78"/>
  <c r="K63" i="78"/>
  <c r="B64" i="78"/>
  <c r="C64" i="78"/>
  <c r="D64" i="78"/>
  <c r="E64" i="78"/>
  <c r="F64" i="78"/>
  <c r="G64" i="78"/>
  <c r="H64" i="78"/>
  <c r="I64" i="78"/>
  <c r="J64" i="78"/>
  <c r="K64" i="78"/>
  <c r="B65" i="78"/>
  <c r="C65" i="78"/>
  <c r="D65" i="78"/>
  <c r="E65" i="78"/>
  <c r="F65" i="78"/>
  <c r="G65" i="78"/>
  <c r="H65" i="78"/>
  <c r="I65" i="78"/>
  <c r="J65" i="78"/>
  <c r="K65" i="78"/>
  <c r="B66" i="78"/>
  <c r="C66" i="78"/>
  <c r="D66" i="78"/>
  <c r="E66" i="78"/>
  <c r="F66" i="78"/>
  <c r="G66" i="78"/>
  <c r="H66" i="78"/>
  <c r="I66" i="78"/>
  <c r="J66" i="78"/>
  <c r="K66" i="78"/>
  <c r="B67" i="78"/>
  <c r="C67" i="78"/>
  <c r="D67" i="78"/>
  <c r="E67" i="78"/>
  <c r="F67" i="78"/>
  <c r="G67" i="78"/>
  <c r="H67" i="78"/>
  <c r="I67" i="78"/>
  <c r="J67" i="78"/>
  <c r="K67" i="78"/>
  <c r="B68" i="78"/>
  <c r="C68" i="78"/>
  <c r="D68" i="78"/>
  <c r="E68" i="78"/>
  <c r="F68" i="78"/>
  <c r="G68" i="78"/>
  <c r="H68" i="78"/>
  <c r="I68" i="78"/>
  <c r="J68" i="78"/>
  <c r="K68" i="78"/>
  <c r="B69" i="78"/>
  <c r="C69" i="78"/>
  <c r="D69" i="78"/>
  <c r="E69" i="78"/>
  <c r="F69" i="78"/>
  <c r="G69" i="78"/>
  <c r="H69" i="78"/>
  <c r="I69" i="78"/>
  <c r="J69" i="78"/>
  <c r="K69" i="78"/>
  <c r="B70" i="78"/>
  <c r="C70" i="78"/>
  <c r="D70" i="78"/>
  <c r="E70" i="78"/>
  <c r="F70" i="78"/>
  <c r="G70" i="78"/>
  <c r="H70" i="78"/>
  <c r="I70" i="78"/>
  <c r="J70" i="78"/>
  <c r="K70" i="78"/>
  <c r="B71" i="78"/>
  <c r="C71" i="78"/>
  <c r="D71" i="78"/>
  <c r="E71" i="78"/>
  <c r="F71" i="78"/>
  <c r="G71" i="78"/>
  <c r="H71" i="78"/>
  <c r="I71" i="78"/>
  <c r="J71" i="78"/>
  <c r="K71" i="78"/>
  <c r="B72" i="78"/>
  <c r="C72" i="78"/>
  <c r="D72" i="78"/>
  <c r="E72" i="78"/>
  <c r="F72" i="78"/>
  <c r="G72" i="78"/>
  <c r="H72" i="78"/>
  <c r="I72" i="78"/>
  <c r="J72" i="78"/>
  <c r="K72" i="78"/>
  <c r="B73" i="78"/>
  <c r="C73" i="78"/>
  <c r="D73" i="78"/>
  <c r="E73" i="78"/>
  <c r="F73" i="78"/>
  <c r="G73" i="78"/>
  <c r="H73" i="78"/>
  <c r="I73" i="78"/>
  <c r="J73" i="78"/>
  <c r="K73" i="78"/>
  <c r="B74" i="78"/>
  <c r="C74" i="78"/>
  <c r="D74" i="78"/>
  <c r="E74" i="78"/>
  <c r="F74" i="78"/>
  <c r="G74" i="78"/>
  <c r="H74" i="78"/>
  <c r="I74" i="78"/>
  <c r="J74" i="78"/>
  <c r="K74" i="78"/>
  <c r="B75" i="78"/>
  <c r="C75" i="78"/>
  <c r="D75" i="78"/>
  <c r="E75" i="78"/>
  <c r="F75" i="78"/>
  <c r="G75" i="78"/>
  <c r="H75" i="78"/>
  <c r="I75" i="78"/>
  <c r="J75" i="78"/>
  <c r="K75" i="78"/>
  <c r="B76" i="78"/>
  <c r="C76" i="78"/>
  <c r="D76" i="78"/>
  <c r="E76" i="78"/>
  <c r="F76" i="78"/>
  <c r="G76" i="78"/>
  <c r="H76" i="78"/>
  <c r="I76" i="78"/>
  <c r="J76" i="78"/>
  <c r="K76" i="78"/>
  <c r="B77" i="78"/>
  <c r="C77" i="78"/>
  <c r="D77" i="78"/>
  <c r="E77" i="78"/>
  <c r="F77" i="78"/>
  <c r="G77" i="78"/>
  <c r="H77" i="78"/>
  <c r="I77" i="78"/>
  <c r="J77" i="78"/>
  <c r="K77" i="78"/>
  <c r="B78" i="78"/>
  <c r="C78" i="78"/>
  <c r="D78" i="78"/>
  <c r="E78" i="78"/>
  <c r="F78" i="78"/>
  <c r="G78" i="78"/>
  <c r="H78" i="78"/>
  <c r="I78" i="78"/>
  <c r="J78" i="78"/>
  <c r="K78" i="78"/>
  <c r="B79" i="78"/>
  <c r="C79" i="78"/>
  <c r="D79" i="78"/>
  <c r="E79" i="78"/>
  <c r="F79" i="78"/>
  <c r="G79" i="78"/>
  <c r="H79" i="78"/>
  <c r="I79" i="78"/>
  <c r="J79" i="78"/>
  <c r="K79" i="78"/>
  <c r="B80" i="78"/>
  <c r="C80" i="78"/>
  <c r="D80" i="78"/>
  <c r="E80" i="78"/>
  <c r="F80" i="78"/>
  <c r="G80" i="78"/>
  <c r="H80" i="78"/>
  <c r="I80" i="78"/>
  <c r="J80" i="78"/>
  <c r="K80" i="78"/>
  <c r="B81" i="78"/>
  <c r="C81" i="78"/>
  <c r="D81" i="78"/>
  <c r="E81" i="78"/>
  <c r="F81" i="78"/>
  <c r="G81" i="78"/>
  <c r="H81" i="78"/>
  <c r="I81" i="78"/>
  <c r="J81" i="78"/>
  <c r="K81" i="78"/>
  <c r="B82" i="78"/>
  <c r="C82" i="78"/>
  <c r="D82" i="78"/>
  <c r="E82" i="78"/>
  <c r="F82" i="78"/>
  <c r="G82" i="78"/>
  <c r="H82" i="78"/>
  <c r="I82" i="78"/>
  <c r="J82" i="78"/>
  <c r="K82" i="78"/>
  <c r="B83" i="78"/>
  <c r="C83" i="78"/>
  <c r="D83" i="78"/>
  <c r="E83" i="78"/>
  <c r="F83" i="78"/>
  <c r="G83" i="78"/>
  <c r="H83" i="78"/>
  <c r="I83" i="78"/>
  <c r="J83" i="78"/>
  <c r="K83" i="78"/>
  <c r="B84" i="78"/>
  <c r="C84" i="78"/>
  <c r="D84" i="78"/>
  <c r="E84" i="78"/>
  <c r="F84" i="78"/>
  <c r="G84" i="78"/>
  <c r="H84" i="78"/>
  <c r="I84" i="78"/>
  <c r="J84" i="78"/>
  <c r="K84" i="78"/>
  <c r="B85" i="78"/>
  <c r="C85" i="78"/>
  <c r="D85" i="78"/>
  <c r="E85" i="78"/>
  <c r="F85" i="78"/>
  <c r="G85" i="78"/>
  <c r="H85" i="78"/>
  <c r="I85" i="78"/>
  <c r="J85" i="78"/>
  <c r="K85" i="78"/>
  <c r="B86" i="78"/>
  <c r="C86" i="78"/>
  <c r="D86" i="78"/>
  <c r="E86" i="78"/>
  <c r="F86" i="78"/>
  <c r="G86" i="78"/>
  <c r="H86" i="78"/>
  <c r="I86" i="78"/>
  <c r="J86" i="78"/>
  <c r="K86" i="78"/>
  <c r="B87" i="78"/>
  <c r="C87" i="78"/>
  <c r="D87" i="78"/>
  <c r="E87" i="78"/>
  <c r="F87" i="78"/>
  <c r="G87" i="78"/>
  <c r="H87" i="78"/>
  <c r="I87" i="78"/>
  <c r="J87" i="78"/>
  <c r="K87" i="78"/>
  <c r="B88" i="78"/>
  <c r="C88" i="78"/>
  <c r="D88" i="78"/>
  <c r="E88" i="78"/>
  <c r="F88" i="78"/>
  <c r="G88" i="78"/>
  <c r="H88" i="78"/>
  <c r="I88" i="78"/>
  <c r="J88" i="78"/>
  <c r="K88" i="78"/>
  <c r="B89" i="78"/>
  <c r="C89" i="78"/>
  <c r="D89" i="78"/>
  <c r="E89" i="78"/>
  <c r="F89" i="78"/>
  <c r="G89" i="78"/>
  <c r="H89" i="78"/>
  <c r="I89" i="78"/>
  <c r="J89" i="78"/>
  <c r="K89" i="78"/>
  <c r="B90" i="78"/>
  <c r="C90" i="78"/>
  <c r="D90" i="78"/>
  <c r="E90" i="78"/>
  <c r="F90" i="78"/>
  <c r="G90" i="78"/>
  <c r="H90" i="78"/>
  <c r="I90" i="78"/>
  <c r="J90" i="78"/>
  <c r="K90" i="78"/>
  <c r="B91" i="78"/>
  <c r="C91" i="78"/>
  <c r="D91" i="78"/>
  <c r="E91" i="78"/>
  <c r="F91" i="78"/>
  <c r="G91" i="78"/>
  <c r="H91" i="78"/>
  <c r="I91" i="78"/>
  <c r="J91" i="78"/>
  <c r="K91" i="78"/>
  <c r="B92" i="78"/>
  <c r="C92" i="78"/>
  <c r="D92" i="78"/>
  <c r="E92" i="78"/>
  <c r="F92" i="78"/>
  <c r="G92" i="78"/>
  <c r="H92" i="78"/>
  <c r="I92" i="78"/>
  <c r="J92" i="78"/>
  <c r="K92" i="78"/>
  <c r="B93" i="78"/>
  <c r="C93" i="78"/>
  <c r="D93" i="78"/>
  <c r="E93" i="78"/>
  <c r="F93" i="78"/>
  <c r="G93" i="78"/>
  <c r="H93" i="78"/>
  <c r="I93" i="78"/>
  <c r="J93" i="78"/>
  <c r="K93" i="78"/>
  <c r="B94" i="78"/>
  <c r="C94" i="78"/>
  <c r="D94" i="78"/>
  <c r="E94" i="78"/>
  <c r="F94" i="78"/>
  <c r="G94" i="78"/>
  <c r="H94" i="78"/>
  <c r="I94" i="78"/>
  <c r="J94" i="78"/>
  <c r="K94" i="78"/>
  <c r="B95" i="78"/>
  <c r="C95" i="78"/>
  <c r="D95" i="78"/>
  <c r="E95" i="78"/>
  <c r="F95" i="78"/>
  <c r="G95" i="78"/>
  <c r="H95" i="78"/>
  <c r="I95" i="78"/>
  <c r="J95" i="78"/>
  <c r="K95" i="78"/>
  <c r="B96" i="78"/>
  <c r="C96" i="78"/>
  <c r="D96" i="78"/>
  <c r="E96" i="78"/>
  <c r="F96" i="78"/>
  <c r="G96" i="78"/>
  <c r="H96" i="78"/>
  <c r="I96" i="78"/>
  <c r="J96" i="78"/>
  <c r="K96" i="78"/>
  <c r="B97" i="78"/>
  <c r="C97" i="78"/>
  <c r="D97" i="78"/>
  <c r="E97" i="78"/>
  <c r="F97" i="78"/>
  <c r="G97" i="78"/>
  <c r="H97" i="78"/>
  <c r="I97" i="78"/>
  <c r="J97" i="78"/>
  <c r="K97" i="78"/>
  <c r="B98" i="78"/>
  <c r="C98" i="78"/>
  <c r="D98" i="78"/>
  <c r="E98" i="78"/>
  <c r="F98" i="78"/>
  <c r="G98" i="78"/>
  <c r="H98" i="78"/>
  <c r="I98" i="78"/>
  <c r="J98" i="78"/>
  <c r="K98" i="78"/>
  <c r="B99" i="78"/>
  <c r="C99" i="78"/>
  <c r="D99" i="78"/>
  <c r="E99" i="78"/>
  <c r="F99" i="78"/>
  <c r="G99" i="78"/>
  <c r="H99" i="78"/>
  <c r="I99" i="78"/>
  <c r="J99" i="78"/>
  <c r="K99" i="78"/>
  <c r="B100" i="78"/>
  <c r="C100" i="78"/>
  <c r="D100" i="78"/>
  <c r="E100" i="78"/>
  <c r="F100" i="78"/>
  <c r="G100" i="78"/>
  <c r="H100" i="78"/>
  <c r="I100" i="78"/>
  <c r="J100" i="78"/>
  <c r="K100" i="78"/>
  <c r="B101" i="78"/>
  <c r="C101" i="78"/>
  <c r="D101" i="78"/>
  <c r="E101" i="78"/>
  <c r="F101" i="78"/>
  <c r="G101" i="78"/>
  <c r="H101" i="78"/>
  <c r="I101" i="78"/>
  <c r="J101" i="78"/>
  <c r="K101" i="78"/>
  <c r="B102" i="78"/>
  <c r="C102" i="78"/>
  <c r="D102" i="78"/>
  <c r="E102" i="78"/>
  <c r="F102" i="78"/>
  <c r="G102" i="78"/>
  <c r="H102" i="78"/>
  <c r="I102" i="78"/>
  <c r="J102" i="78"/>
  <c r="K102" i="78"/>
  <c r="B103" i="78"/>
  <c r="C103" i="78"/>
  <c r="D103" i="78"/>
  <c r="E103" i="78"/>
  <c r="F103" i="78"/>
  <c r="G103" i="78"/>
  <c r="H103" i="78"/>
  <c r="I103" i="78"/>
  <c r="J103" i="78"/>
  <c r="K103" i="78"/>
  <c r="B104" i="78"/>
  <c r="C104" i="78"/>
  <c r="D104" i="78"/>
  <c r="E104" i="78"/>
  <c r="F104" i="78"/>
  <c r="G104" i="78"/>
  <c r="H104" i="78"/>
  <c r="I104" i="78"/>
  <c r="J104" i="78"/>
  <c r="K104" i="78"/>
  <c r="B105" i="78"/>
  <c r="C105" i="78"/>
  <c r="D105" i="78"/>
  <c r="E105" i="78"/>
  <c r="F105" i="78"/>
  <c r="G105" i="78"/>
  <c r="H105" i="78"/>
  <c r="I105" i="78"/>
  <c r="J105" i="78"/>
  <c r="K105" i="78"/>
  <c r="B106" i="78"/>
  <c r="C106" i="78"/>
  <c r="D106" i="78"/>
  <c r="E106" i="78"/>
  <c r="F106" i="78"/>
  <c r="G106" i="78"/>
  <c r="H106" i="78"/>
  <c r="I106" i="78"/>
  <c r="J106" i="78"/>
  <c r="K106" i="78"/>
  <c r="B107" i="78"/>
  <c r="C107" i="78"/>
  <c r="D107" i="78"/>
  <c r="E107" i="78"/>
  <c r="F107" i="78"/>
  <c r="G107" i="78"/>
  <c r="H107" i="78"/>
  <c r="I107" i="78"/>
  <c r="J107" i="78"/>
  <c r="K107" i="78"/>
  <c r="B108" i="78"/>
  <c r="C108" i="78"/>
  <c r="D108" i="78"/>
  <c r="E108" i="78"/>
  <c r="F108" i="78"/>
  <c r="G108" i="78"/>
  <c r="H108" i="78"/>
  <c r="I108" i="78"/>
  <c r="J108" i="78"/>
  <c r="K108" i="78"/>
  <c r="B109" i="78"/>
  <c r="C109" i="78"/>
  <c r="D109" i="78"/>
  <c r="E109" i="78"/>
  <c r="F109" i="78"/>
  <c r="G109" i="78"/>
  <c r="H109" i="78"/>
  <c r="I109" i="78"/>
  <c r="J109" i="78"/>
  <c r="K109" i="78"/>
  <c r="B110" i="78"/>
  <c r="C110" i="78"/>
  <c r="D110" i="78"/>
  <c r="E110" i="78"/>
  <c r="F110" i="78"/>
  <c r="G110" i="78"/>
  <c r="H110" i="78"/>
  <c r="I110" i="78"/>
  <c r="J110" i="78"/>
  <c r="K110" i="78"/>
  <c r="B111" i="78"/>
  <c r="C111" i="78"/>
  <c r="D111" i="78"/>
  <c r="E111" i="78"/>
  <c r="F111" i="78"/>
  <c r="G111" i="78"/>
  <c r="H111" i="78"/>
  <c r="I111" i="78"/>
  <c r="J111" i="78"/>
  <c r="K111" i="78"/>
  <c r="B13" i="78"/>
  <c r="C13" i="78"/>
  <c r="D13" i="78"/>
  <c r="E13" i="78"/>
  <c r="F13" i="78"/>
  <c r="G13" i="78"/>
  <c r="H13" i="78"/>
  <c r="I13" i="78"/>
  <c r="J13" i="78"/>
  <c r="K13" i="78"/>
  <c r="B14" i="78"/>
  <c r="C14" i="78"/>
  <c r="D14" i="78"/>
  <c r="E14" i="78"/>
  <c r="F14" i="78"/>
  <c r="G14" i="78"/>
  <c r="H14" i="78"/>
  <c r="I14" i="78"/>
  <c r="J14" i="78"/>
  <c r="K14" i="78"/>
  <c r="B15" i="78"/>
  <c r="C15" i="78"/>
  <c r="D15" i="78"/>
  <c r="E15" i="78"/>
  <c r="F15" i="78"/>
  <c r="G15" i="78"/>
  <c r="H15" i="78"/>
  <c r="I15" i="78"/>
  <c r="J15" i="78"/>
  <c r="K15" i="78"/>
  <c r="B16" i="78"/>
  <c r="C16" i="78"/>
  <c r="D16" i="78"/>
  <c r="E16" i="78"/>
  <c r="F16" i="78"/>
  <c r="G16" i="78"/>
  <c r="H16" i="78"/>
  <c r="I16" i="78"/>
  <c r="J16" i="78"/>
  <c r="K16" i="78"/>
  <c r="B17" i="78"/>
  <c r="C17" i="78"/>
  <c r="D17" i="78"/>
  <c r="E17" i="78"/>
  <c r="F17" i="78"/>
  <c r="G17" i="78"/>
  <c r="H17" i="78"/>
  <c r="I17" i="78"/>
  <c r="J17" i="78"/>
  <c r="K17" i="78"/>
  <c r="B18" i="78"/>
  <c r="C18" i="78"/>
  <c r="D18" i="78"/>
  <c r="E18" i="78"/>
  <c r="F18" i="78"/>
  <c r="G18" i="78"/>
  <c r="H18" i="78"/>
  <c r="I18" i="78"/>
  <c r="J18" i="78"/>
  <c r="K18" i="78"/>
  <c r="K12" i="78"/>
  <c r="J12" i="78"/>
  <c r="I12" i="78"/>
  <c r="H12" i="78"/>
  <c r="G12" i="78"/>
  <c r="F12" i="78"/>
  <c r="E12" i="78"/>
  <c r="D12" i="78"/>
  <c r="C12" i="78"/>
  <c r="B12" i="78"/>
  <c r="A13" i="78"/>
  <c r="A14" i="78" s="1"/>
  <c r="A15" i="78" s="1"/>
  <c r="A16" i="78" s="1"/>
  <c r="A17" i="78" s="1"/>
  <c r="M30" i="77"/>
  <c r="P31" i="77" s="1"/>
  <c r="M29" i="77"/>
  <c r="M27" i="77"/>
  <c r="P28" i="77" s="1"/>
  <c r="M26" i="77"/>
  <c r="Z22" i="77"/>
  <c r="X13" i="78" l="1" a="1"/>
  <c r="X13" i="78" s="1"/>
  <c r="AE13" i="78" s="1"/>
  <c r="AB13" i="78" a="1"/>
  <c r="AB13" i="78" s="1"/>
  <c r="X106" i="78" a="1"/>
  <c r="X106" i="78" s="1"/>
  <c r="AE106" i="78" s="1"/>
  <c r="AB106" i="78" a="1"/>
  <c r="AB106" i="78" s="1"/>
  <c r="X90" i="78" a="1"/>
  <c r="X90" i="78" s="1"/>
  <c r="AE90" i="78" s="1"/>
  <c r="AB90" i="78" a="1"/>
  <c r="AB90" i="78" s="1"/>
  <c r="X82" i="78" a="1"/>
  <c r="X82" i="78" s="1"/>
  <c r="AE82" i="78" s="1"/>
  <c r="AB82" i="78" a="1"/>
  <c r="AB82" i="78" s="1"/>
  <c r="X74" i="78" a="1"/>
  <c r="X74" i="78" s="1"/>
  <c r="AE74" i="78" s="1"/>
  <c r="AB74" i="78" a="1"/>
  <c r="AB74" i="78" s="1"/>
  <c r="X58" i="78" a="1"/>
  <c r="X58" i="78" s="1"/>
  <c r="AE58" i="78" s="1"/>
  <c r="AB58" i="78" a="1"/>
  <c r="AB58" i="78" s="1"/>
  <c r="X50" i="78" a="1"/>
  <c r="X50" i="78" s="1"/>
  <c r="AE50" i="78" s="1"/>
  <c r="AB50" i="78" a="1"/>
  <c r="AB50" i="78" s="1"/>
  <c r="X42" i="78" a="1"/>
  <c r="X42" i="78" s="1"/>
  <c r="AE42" i="78" s="1"/>
  <c r="AB42" i="78" a="1"/>
  <c r="AB42" i="78" s="1"/>
  <c r="X34" i="78" a="1"/>
  <c r="X34" i="78" s="1"/>
  <c r="AE34" i="78" s="1"/>
  <c r="AB34" i="78" a="1"/>
  <c r="AB34" i="78" s="1"/>
  <c r="X26" i="78" a="1"/>
  <c r="X26" i="78" s="1"/>
  <c r="AE26" i="78" s="1"/>
  <c r="AB26" i="78" a="1"/>
  <c r="AB26" i="78" s="1"/>
  <c r="X18" i="78" a="1"/>
  <c r="X18" i="78" s="1"/>
  <c r="AE18" i="78" s="1"/>
  <c r="AB18" i="78" a="1"/>
  <c r="AB18" i="78" s="1"/>
  <c r="AB109" i="78" a="1"/>
  <c r="AB109" i="78" s="1"/>
  <c r="X109" i="78" a="1"/>
  <c r="X109" i="78" s="1"/>
  <c r="AE109" i="78" s="1"/>
  <c r="AB101" i="78" a="1"/>
  <c r="AB101" i="78" s="1"/>
  <c r="X101" i="78" a="1"/>
  <c r="X101" i="78" s="1"/>
  <c r="AE101" i="78" s="1"/>
  <c r="AB93" i="78" a="1"/>
  <c r="AB93" i="78" s="1"/>
  <c r="X93" i="78" a="1"/>
  <c r="X93" i="78" s="1"/>
  <c r="AE93" i="78" s="1"/>
  <c r="AB85" i="78" a="1"/>
  <c r="AB85" i="78" s="1"/>
  <c r="X85" i="78" a="1"/>
  <c r="X85" i="78" s="1"/>
  <c r="AE85" i="78" s="1"/>
  <c r="AB77" i="78" a="1"/>
  <c r="AB77" i="78" s="1"/>
  <c r="X77" i="78" a="1"/>
  <c r="X77" i="78" s="1"/>
  <c r="AE77" i="78" s="1"/>
  <c r="AB69" i="78" a="1"/>
  <c r="AB69" i="78" s="1"/>
  <c r="X69" i="78" a="1"/>
  <c r="X69" i="78" s="1"/>
  <c r="AE69" i="78" s="1"/>
  <c r="AB61" i="78" a="1"/>
  <c r="AB61" i="78" s="1"/>
  <c r="X61" i="78" a="1"/>
  <c r="X61" i="78" s="1"/>
  <c r="AE61" i="78" s="1"/>
  <c r="AB53" i="78" a="1"/>
  <c r="AB53" i="78" s="1"/>
  <c r="X53" i="78" a="1"/>
  <c r="X53" i="78" s="1"/>
  <c r="AE53" i="78" s="1"/>
  <c r="AB45" i="78" a="1"/>
  <c r="AB45" i="78" s="1"/>
  <c r="X45" i="78" a="1"/>
  <c r="X45" i="78" s="1"/>
  <c r="AE45" i="78" s="1"/>
  <c r="AB37" i="78" a="1"/>
  <c r="AB37" i="78" s="1"/>
  <c r="X37" i="78" a="1"/>
  <c r="X37" i="78" s="1"/>
  <c r="AE37" i="78" s="1"/>
  <c r="AB29" i="78" a="1"/>
  <c r="AB29" i="78" s="1"/>
  <c r="X29" i="78" a="1"/>
  <c r="X29" i="78" s="1"/>
  <c r="AE29" i="78" s="1"/>
  <c r="AB21" i="78" a="1"/>
  <c r="AB21" i="78" s="1"/>
  <c r="X21" i="78" a="1"/>
  <c r="X21" i="78" s="1"/>
  <c r="AE21" i="78" s="1"/>
  <c r="X104" i="78" a="1"/>
  <c r="X104" i="78" s="1"/>
  <c r="AE104" i="78" s="1"/>
  <c r="AG104" i="78" s="1"/>
  <c r="AB104" i="78" a="1"/>
  <c r="AB104" i="78" s="1"/>
  <c r="X96" i="78" a="1"/>
  <c r="X96" i="78" s="1"/>
  <c r="AE96" i="78" s="1"/>
  <c r="AB96" i="78" a="1"/>
  <c r="AB96" i="78" s="1"/>
  <c r="X88" i="78" a="1"/>
  <c r="X88" i="78" s="1"/>
  <c r="AE88" i="78" s="1"/>
  <c r="AB88" i="78" a="1"/>
  <c r="AB88" i="78" s="1"/>
  <c r="X80" i="78" a="1"/>
  <c r="X80" i="78" s="1"/>
  <c r="AE80" i="78" s="1"/>
  <c r="AB80" i="78" a="1"/>
  <c r="AB80" i="78" s="1"/>
  <c r="X72" i="78" a="1"/>
  <c r="X72" i="78" s="1"/>
  <c r="AE72" i="78" s="1"/>
  <c r="AB72" i="78" a="1"/>
  <c r="AB72" i="78" s="1"/>
  <c r="X64" i="78" a="1"/>
  <c r="X64" i="78" s="1"/>
  <c r="AE64" i="78" s="1"/>
  <c r="AB64" i="78" a="1"/>
  <c r="AB64" i="78" s="1"/>
  <c r="X56" i="78" a="1"/>
  <c r="X56" i="78" s="1"/>
  <c r="AE56" i="78" s="1"/>
  <c r="AB56" i="78" a="1"/>
  <c r="AB56" i="78" s="1"/>
  <c r="X48" i="78" a="1"/>
  <c r="X48" i="78" s="1"/>
  <c r="AE48" i="78" s="1"/>
  <c r="AB48" i="78" a="1"/>
  <c r="AB48" i="78" s="1"/>
  <c r="X40" i="78" a="1"/>
  <c r="X40" i="78" s="1"/>
  <c r="AE40" i="78" s="1"/>
  <c r="AB40" i="78" a="1"/>
  <c r="AB40" i="78" s="1"/>
  <c r="X32" i="78" a="1"/>
  <c r="X32" i="78" s="1"/>
  <c r="AE32" i="78" s="1"/>
  <c r="AB32" i="78" a="1"/>
  <c r="AB32" i="78" s="1"/>
  <c r="X24" i="78" a="1"/>
  <c r="X24" i="78" s="1"/>
  <c r="AE24" i="78" s="1"/>
  <c r="AB24" i="78" a="1"/>
  <c r="AB24" i="78" s="1"/>
  <c r="X16" i="78" a="1"/>
  <c r="X16" i="78" s="1"/>
  <c r="AE16" i="78" s="1"/>
  <c r="AB16" i="78" a="1"/>
  <c r="AB16" i="78" s="1"/>
  <c r="X98" i="78" a="1"/>
  <c r="X98" i="78" s="1"/>
  <c r="AE98" i="78" s="1"/>
  <c r="AB98" i="78" a="1"/>
  <c r="AB98" i="78" s="1"/>
  <c r="X66" i="78" a="1"/>
  <c r="X66" i="78" s="1"/>
  <c r="AE66" i="78" s="1"/>
  <c r="AB66" i="78" a="1"/>
  <c r="AB66" i="78" s="1"/>
  <c r="AB107" i="78" a="1"/>
  <c r="AB107" i="78" s="1"/>
  <c r="X107" i="78" a="1"/>
  <c r="X107" i="78" s="1"/>
  <c r="AE107" i="78" s="1"/>
  <c r="AB99" i="78" a="1"/>
  <c r="AB99" i="78" s="1"/>
  <c r="X99" i="78" a="1"/>
  <c r="X99" i="78" s="1"/>
  <c r="AE99" i="78" s="1"/>
  <c r="AB91" i="78" a="1"/>
  <c r="AB91" i="78" s="1"/>
  <c r="X91" i="78" a="1"/>
  <c r="X91" i="78" s="1"/>
  <c r="AE91" i="78" s="1"/>
  <c r="AB83" i="78" a="1"/>
  <c r="AB83" i="78" s="1"/>
  <c r="X83" i="78" a="1"/>
  <c r="X83" i="78" s="1"/>
  <c r="AE83" i="78" s="1"/>
  <c r="X75" i="78" a="1"/>
  <c r="X75" i="78" s="1"/>
  <c r="AE75" i="78" s="1"/>
  <c r="AB75" i="78" a="1"/>
  <c r="AB75" i="78" s="1"/>
  <c r="AB67" i="78" a="1"/>
  <c r="AB67" i="78" s="1"/>
  <c r="X67" i="78" a="1"/>
  <c r="X67" i="78" s="1"/>
  <c r="AE67" i="78" s="1"/>
  <c r="AB59" i="78" a="1"/>
  <c r="AB59" i="78" s="1"/>
  <c r="X59" i="78" a="1"/>
  <c r="X59" i="78" s="1"/>
  <c r="AE59" i="78" s="1"/>
  <c r="X51" i="78" a="1"/>
  <c r="X51" i="78" s="1"/>
  <c r="AE51" i="78" s="1"/>
  <c r="AB51" i="78" a="1"/>
  <c r="AB51" i="78" s="1"/>
  <c r="AB43" i="78" a="1"/>
  <c r="AB43" i="78" s="1"/>
  <c r="X43" i="78" a="1"/>
  <c r="X43" i="78" s="1"/>
  <c r="AE43" i="78" s="1"/>
  <c r="AB35" i="78" a="1"/>
  <c r="AB35" i="78" s="1"/>
  <c r="X35" i="78" a="1"/>
  <c r="X35" i="78" s="1"/>
  <c r="AE35" i="78" s="1"/>
  <c r="AB27" i="78" a="1"/>
  <c r="AB27" i="78" s="1"/>
  <c r="X27" i="78" a="1"/>
  <c r="X27" i="78" s="1"/>
  <c r="AE27" i="78" s="1"/>
  <c r="AB19" i="78" a="1"/>
  <c r="AB19" i="78" s="1"/>
  <c r="X19" i="78" a="1"/>
  <c r="X19" i="78" s="1"/>
  <c r="AE19" i="78" s="1"/>
  <c r="AB12" i="78" a="1"/>
  <c r="AB12" i="78" s="1"/>
  <c r="X12" i="78" a="1"/>
  <c r="X12" i="78" s="1"/>
  <c r="AE12" i="78" s="1"/>
  <c r="AG12" i="78" s="1"/>
  <c r="AB110" i="78" a="1"/>
  <c r="AB110" i="78" s="1"/>
  <c r="X110" i="78" a="1"/>
  <c r="X110" i="78" s="1"/>
  <c r="AE110" i="78" s="1"/>
  <c r="AB102" i="78" a="1"/>
  <c r="AB102" i="78" s="1"/>
  <c r="X102" i="78" a="1"/>
  <c r="X102" i="78" s="1"/>
  <c r="AE102" i="78" s="1"/>
  <c r="AB94" i="78" a="1"/>
  <c r="AB94" i="78" s="1"/>
  <c r="X94" i="78" a="1"/>
  <c r="X94" i="78" s="1"/>
  <c r="AE94" i="78" s="1"/>
  <c r="AB86" i="78" a="1"/>
  <c r="AB86" i="78" s="1"/>
  <c r="X86" i="78" a="1"/>
  <c r="X86" i="78" s="1"/>
  <c r="AE86" i="78" s="1"/>
  <c r="AB78" i="78" a="1"/>
  <c r="AB78" i="78" s="1"/>
  <c r="X78" i="78" a="1"/>
  <c r="X78" i="78" s="1"/>
  <c r="AE78" i="78" s="1"/>
  <c r="AB70" i="78" a="1"/>
  <c r="AB70" i="78" s="1"/>
  <c r="X70" i="78" a="1"/>
  <c r="X70" i="78" s="1"/>
  <c r="AE70" i="78" s="1"/>
  <c r="AB62" i="78" a="1"/>
  <c r="AB62" i="78" s="1"/>
  <c r="X62" i="78" a="1"/>
  <c r="X62" i="78" s="1"/>
  <c r="AE62" i="78" s="1"/>
  <c r="AB54" i="78" a="1"/>
  <c r="AB54" i="78" s="1"/>
  <c r="X54" i="78" a="1"/>
  <c r="X54" i="78" s="1"/>
  <c r="AE54" i="78" s="1"/>
  <c r="AB46" i="78" a="1"/>
  <c r="AB46" i="78" s="1"/>
  <c r="X46" i="78" a="1"/>
  <c r="X46" i="78" s="1"/>
  <c r="AE46" i="78" s="1"/>
  <c r="AB38" i="78" a="1"/>
  <c r="AB38" i="78" s="1"/>
  <c r="X38" i="78" a="1"/>
  <c r="X38" i="78" s="1"/>
  <c r="AE38" i="78" s="1"/>
  <c r="AB30" i="78" a="1"/>
  <c r="AB30" i="78" s="1"/>
  <c r="X30" i="78" a="1"/>
  <c r="X30" i="78" s="1"/>
  <c r="AE30" i="78" s="1"/>
  <c r="AB22" i="78" a="1"/>
  <c r="AB22" i="78" s="1"/>
  <c r="X22" i="78" a="1"/>
  <c r="X22" i="78" s="1"/>
  <c r="AE22" i="78" s="1"/>
  <c r="AB14" i="78" a="1"/>
  <c r="AB14" i="78" s="1"/>
  <c r="X14" i="78" a="1"/>
  <c r="X14" i="78" s="1"/>
  <c r="AE14" i="78" s="1"/>
  <c r="X105" i="78" a="1"/>
  <c r="X105" i="78" s="1"/>
  <c r="AE105" i="78" s="1"/>
  <c r="AB105" i="78" a="1"/>
  <c r="AB105" i="78" s="1"/>
  <c r="X97" i="78" a="1"/>
  <c r="X97" i="78" s="1"/>
  <c r="AE97" i="78" s="1"/>
  <c r="AB97" i="78" a="1"/>
  <c r="AB97" i="78" s="1"/>
  <c r="AB89" i="78" a="1"/>
  <c r="AB89" i="78" s="1"/>
  <c r="X89" i="78" a="1"/>
  <c r="X89" i="78" s="1"/>
  <c r="AE89" i="78" s="1"/>
  <c r="X81" i="78" a="1"/>
  <c r="X81" i="78" s="1"/>
  <c r="AE81" i="78" s="1"/>
  <c r="AB81" i="78" a="1"/>
  <c r="AB81" i="78" s="1"/>
  <c r="X73" i="78" a="1"/>
  <c r="X73" i="78" s="1"/>
  <c r="AE73" i="78" s="1"/>
  <c r="AB73" i="78" a="1"/>
  <c r="AB73" i="78" s="1"/>
  <c r="AB65" i="78" a="1"/>
  <c r="AB65" i="78" s="1"/>
  <c r="X65" i="78" a="1"/>
  <c r="X65" i="78" s="1"/>
  <c r="AE65" i="78" s="1"/>
  <c r="X57" i="78" a="1"/>
  <c r="X57" i="78" s="1"/>
  <c r="AE57" i="78" s="1"/>
  <c r="AB57" i="78" a="1"/>
  <c r="AB57" i="78" s="1"/>
  <c r="AB49" i="78" a="1"/>
  <c r="AB49" i="78" s="1"/>
  <c r="X49" i="78" a="1"/>
  <c r="X49" i="78" s="1"/>
  <c r="AE49" i="78" s="1"/>
  <c r="AB41" i="78" a="1"/>
  <c r="AB41" i="78" s="1"/>
  <c r="X41" i="78" a="1"/>
  <c r="X41" i="78" s="1"/>
  <c r="AE41" i="78" s="1"/>
  <c r="X33" i="78" a="1"/>
  <c r="X33" i="78" s="1"/>
  <c r="AE33" i="78" s="1"/>
  <c r="AB33" i="78" a="1"/>
  <c r="AB33" i="78" s="1"/>
  <c r="X25" i="78" a="1"/>
  <c r="X25" i="78" s="1"/>
  <c r="AE25" i="78" s="1"/>
  <c r="AB25" i="78" a="1"/>
  <c r="AB25" i="78" s="1"/>
  <c r="X17" i="78" a="1"/>
  <c r="X17" i="78" s="1"/>
  <c r="AE17" i="78" s="1"/>
  <c r="AB17" i="78" a="1"/>
  <c r="AB17" i="78" s="1"/>
  <c r="AB108" i="78" a="1"/>
  <c r="AB108" i="78" s="1"/>
  <c r="X108" i="78" a="1"/>
  <c r="X108" i="78" s="1"/>
  <c r="AE108" i="78" s="1"/>
  <c r="AG108" i="78" s="1"/>
  <c r="AB100" i="78" a="1"/>
  <c r="AB100" i="78" s="1"/>
  <c r="X100" i="78" a="1"/>
  <c r="X100" i="78" s="1"/>
  <c r="AE100" i="78" s="1"/>
  <c r="AB92" i="78" a="1"/>
  <c r="AB92" i="78" s="1"/>
  <c r="X92" i="78" a="1"/>
  <c r="X92" i="78" s="1"/>
  <c r="AE92" i="78" s="1"/>
  <c r="AG92" i="78" s="1"/>
  <c r="AB84" i="78" a="1"/>
  <c r="AB84" i="78" s="1"/>
  <c r="X84" i="78" a="1"/>
  <c r="X84" i="78" s="1"/>
  <c r="AE84" i="78" s="1"/>
  <c r="AB76" i="78" a="1"/>
  <c r="AB76" i="78" s="1"/>
  <c r="X76" i="78" a="1"/>
  <c r="X76" i="78" s="1"/>
  <c r="AE76" i="78" s="1"/>
  <c r="AG76" i="78" s="1"/>
  <c r="AB68" i="78" a="1"/>
  <c r="AB68" i="78" s="1"/>
  <c r="X68" i="78" a="1"/>
  <c r="X68" i="78" s="1"/>
  <c r="AE68" i="78" s="1"/>
  <c r="AB60" i="78" a="1"/>
  <c r="AB60" i="78" s="1"/>
  <c r="X60" i="78" a="1"/>
  <c r="X60" i="78" s="1"/>
  <c r="AE60" i="78" s="1"/>
  <c r="AG60" i="78" s="1"/>
  <c r="AB52" i="78" a="1"/>
  <c r="AB52" i="78" s="1"/>
  <c r="X52" i="78" a="1"/>
  <c r="X52" i="78" s="1"/>
  <c r="AE52" i="78" s="1"/>
  <c r="AB44" i="78" a="1"/>
  <c r="AB44" i="78" s="1"/>
  <c r="X44" i="78" a="1"/>
  <c r="X44" i="78" s="1"/>
  <c r="AE44" i="78" s="1"/>
  <c r="AG44" i="78" s="1"/>
  <c r="AB36" i="78" a="1"/>
  <c r="AB36" i="78" s="1"/>
  <c r="X36" i="78" a="1"/>
  <c r="X36" i="78" s="1"/>
  <c r="AE36" i="78" s="1"/>
  <c r="AB28" i="78" a="1"/>
  <c r="AB28" i="78" s="1"/>
  <c r="X28" i="78" a="1"/>
  <c r="X28" i="78" s="1"/>
  <c r="AE28" i="78" s="1"/>
  <c r="AB20" i="78" a="1"/>
  <c r="AB20" i="78" s="1"/>
  <c r="X20" i="78" a="1"/>
  <c r="X20" i="78" s="1"/>
  <c r="AE20" i="78" s="1"/>
  <c r="AB111" i="78" a="1"/>
  <c r="AB111" i="78" s="1"/>
  <c r="X111" i="78" a="1"/>
  <c r="X111" i="78" s="1"/>
  <c r="AE111" i="78" s="1"/>
  <c r="X103" i="78" a="1"/>
  <c r="X103" i="78" s="1"/>
  <c r="AE103" i="78" s="1"/>
  <c r="AB103" i="78" a="1"/>
  <c r="AB103" i="78" s="1"/>
  <c r="X95" i="78" a="1"/>
  <c r="X95" i="78" s="1"/>
  <c r="AE95" i="78" s="1"/>
  <c r="AB95" i="78" a="1"/>
  <c r="AB95" i="78" s="1"/>
  <c r="X87" i="78" a="1"/>
  <c r="X87" i="78" s="1"/>
  <c r="AE87" i="78" s="1"/>
  <c r="AB87" i="78" a="1"/>
  <c r="AB87" i="78" s="1"/>
  <c r="X79" i="78" a="1"/>
  <c r="X79" i="78" s="1"/>
  <c r="AE79" i="78" s="1"/>
  <c r="AB79" i="78" a="1"/>
  <c r="AB79" i="78" s="1"/>
  <c r="AB71" i="78" a="1"/>
  <c r="AB71" i="78" s="1"/>
  <c r="X71" i="78" a="1"/>
  <c r="X71" i="78" s="1"/>
  <c r="AE71" i="78" s="1"/>
  <c r="X63" i="78" a="1"/>
  <c r="X63" i="78" s="1"/>
  <c r="AE63" i="78" s="1"/>
  <c r="AB63" i="78" a="1"/>
  <c r="AB63" i="78" s="1"/>
  <c r="X55" i="78" a="1"/>
  <c r="X55" i="78" s="1"/>
  <c r="AE55" i="78" s="1"/>
  <c r="AB55" i="78" a="1"/>
  <c r="AB55" i="78" s="1"/>
  <c r="X47" i="78" a="1"/>
  <c r="X47" i="78" s="1"/>
  <c r="AE47" i="78" s="1"/>
  <c r="AB47" i="78" a="1"/>
  <c r="AB47" i="78" s="1"/>
  <c r="X39" i="78" a="1"/>
  <c r="X39" i="78" s="1"/>
  <c r="AE39" i="78" s="1"/>
  <c r="AB39" i="78" a="1"/>
  <c r="AB39" i="78" s="1"/>
  <c r="X31" i="78" a="1"/>
  <c r="X31" i="78" s="1"/>
  <c r="AE31" i="78" s="1"/>
  <c r="AB31" i="78" a="1"/>
  <c r="AB31" i="78" s="1"/>
  <c r="AB23" i="78" a="1"/>
  <c r="AB23" i="78" s="1"/>
  <c r="X23" i="78" a="1"/>
  <c r="X23" i="78" s="1"/>
  <c r="AE23" i="78" s="1"/>
  <c r="X15" i="78" a="1"/>
  <c r="X15" i="78" s="1"/>
  <c r="AB15" i="78" a="1"/>
  <c r="AB15" i="78" s="1"/>
  <c r="AG80" i="78"/>
  <c r="AG48" i="78"/>
  <c r="AG100" i="78"/>
  <c r="AG36" i="78"/>
  <c r="AG68" i="78"/>
  <c r="AG88" i="78"/>
  <c r="AG56" i="78"/>
  <c r="AG24" i="78"/>
  <c r="AG96" i="78"/>
  <c r="AG64" i="78"/>
  <c r="AG32" i="78"/>
  <c r="AG84" i="78"/>
  <c r="AG52" i="78"/>
  <c r="AG20" i="78"/>
  <c r="AG72" i="78"/>
  <c r="AG40" i="78"/>
  <c r="AG28" i="78"/>
  <c r="AG109" i="78"/>
  <c r="AG105" i="78"/>
  <c r="AG101" i="78"/>
  <c r="AG97" i="78"/>
  <c r="AG93" i="78"/>
  <c r="AG89" i="78"/>
  <c r="AG85" i="78"/>
  <c r="AG81" i="78"/>
  <c r="AG77" i="78"/>
  <c r="AG73" i="78"/>
  <c r="AG69" i="78"/>
  <c r="AG65" i="78"/>
  <c r="AG61" i="78"/>
  <c r="AG57" i="78"/>
  <c r="AG53" i="78"/>
  <c r="AG49" i="78"/>
  <c r="AG45" i="78"/>
  <c r="AG41" i="78"/>
  <c r="AG37" i="78"/>
  <c r="AG33" i="78"/>
  <c r="AG29" i="78"/>
  <c r="AG25" i="78"/>
  <c r="AG21" i="78"/>
  <c r="AG111" i="78"/>
  <c r="AG107" i="78"/>
  <c r="AG103" i="78"/>
  <c r="AG99" i="78"/>
  <c r="AG95" i="78"/>
  <c r="AG91" i="78"/>
  <c r="AG87" i="78"/>
  <c r="AG83" i="78"/>
  <c r="AG79" i="78"/>
  <c r="AG75" i="78"/>
  <c r="AG71" i="78"/>
  <c r="AG67" i="78"/>
  <c r="AG63" i="78"/>
  <c r="AG59" i="78"/>
  <c r="AG55" i="78"/>
  <c r="AG51" i="78"/>
  <c r="AG47" i="78"/>
  <c r="AG43" i="78"/>
  <c r="AG39" i="78"/>
  <c r="AG35" i="78"/>
  <c r="AG31" i="78"/>
  <c r="AG27" i="78"/>
  <c r="AG23" i="78"/>
  <c r="AG19" i="78"/>
  <c r="AG110" i="78"/>
  <c r="AG106" i="78"/>
  <c r="AG102" i="78"/>
  <c r="AG98" i="78"/>
  <c r="AG94" i="78"/>
  <c r="AG90" i="78"/>
  <c r="AG86" i="78"/>
  <c r="AG82" i="78"/>
  <c r="AG78" i="78"/>
  <c r="AG74" i="78"/>
  <c r="AG70" i="78"/>
  <c r="AG66" i="78"/>
  <c r="AG62" i="78"/>
  <c r="AG58" i="78"/>
  <c r="AG54" i="78"/>
  <c r="AG50" i="78"/>
  <c r="AG46" i="78"/>
  <c r="AG42" i="78"/>
  <c r="AG38" i="78"/>
  <c r="AG34" i="78"/>
  <c r="AG30" i="78"/>
  <c r="AG26" i="78"/>
  <c r="AG22" i="78"/>
  <c r="AG18" i="78"/>
  <c r="AG13" i="78"/>
  <c r="AG16" i="78"/>
  <c r="AG14" i="78"/>
  <c r="A18" i="78"/>
  <c r="A19" i="78" s="1"/>
  <c r="A20" i="78" s="1"/>
  <c r="A21"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111" i="78" s="1"/>
  <c r="AG17" i="78"/>
  <c r="V30" i="77"/>
  <c r="AA29" i="77" s="1"/>
  <c r="V27" i="77"/>
  <c r="AA26" i="77" s="1"/>
  <c r="AO78" i="70"/>
  <c r="AE15" i="78" l="1"/>
  <c r="AG15" i="78" s="1"/>
  <c r="O5" i="78" s="1"/>
  <c r="Z21" i="77" s="1"/>
  <c r="AJ22" i="77" s="1"/>
  <c r="AE82" i="70"/>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Q106" i="72"/>
  <c r="AH106" i="72" s="1"/>
  <c r="Q105" i="72"/>
  <c r="AH105" i="72" s="1"/>
  <c r="Q103" i="72"/>
  <c r="AH103" i="72" s="1"/>
  <c r="Q102" i="72"/>
  <c r="AH102" i="72" s="1"/>
  <c r="Q101" i="72"/>
  <c r="AH101" i="72" s="1"/>
  <c r="Q99" i="72"/>
  <c r="Q98" i="72"/>
  <c r="AH98" i="72" s="1"/>
  <c r="Q97" i="72"/>
  <c r="AH97" i="72" s="1"/>
  <c r="Q95" i="72"/>
  <c r="AH95" i="72" s="1"/>
  <c r="Q94" i="72"/>
  <c r="AH94" i="72" s="1"/>
  <c r="Q93" i="72"/>
  <c r="AH93" i="72" s="1"/>
  <c r="Q91" i="72"/>
  <c r="Q90" i="72"/>
  <c r="AH90" i="72" s="1"/>
  <c r="Q89" i="72"/>
  <c r="AH89" i="72" s="1"/>
  <c r="Q87" i="72"/>
  <c r="AH87" i="72" s="1"/>
  <c r="Q86" i="72"/>
  <c r="AH86" i="72" s="1"/>
  <c r="Q85" i="72"/>
  <c r="AH85" i="72" s="1"/>
  <c r="Q83" i="72"/>
  <c r="Q82" i="72"/>
  <c r="AH82" i="72" s="1"/>
  <c r="Q81" i="72"/>
  <c r="AH81" i="72" s="1"/>
  <c r="Q79" i="72"/>
  <c r="AH79" i="72" s="1"/>
  <c r="Q78" i="72"/>
  <c r="AH78" i="72" s="1"/>
  <c r="Q77" i="72"/>
  <c r="AH77" i="72" s="1"/>
  <c r="Q75" i="72"/>
  <c r="Q74" i="72"/>
  <c r="AH74" i="72" s="1"/>
  <c r="Q73" i="72"/>
  <c r="AH73" i="72" s="1"/>
  <c r="Q71" i="72"/>
  <c r="AH71" i="72" s="1"/>
  <c r="Q70" i="72"/>
  <c r="AH70" i="72" s="1"/>
  <c r="Q69" i="72"/>
  <c r="AH69" i="72" s="1"/>
  <c r="Q67" i="72"/>
  <c r="Q66" i="72"/>
  <c r="AH66" i="72" s="1"/>
  <c r="Q65" i="72"/>
  <c r="AH65" i="72" s="1"/>
  <c r="Q63" i="72"/>
  <c r="AH63" i="72" s="1"/>
  <c r="Q62" i="72"/>
  <c r="AH62" i="72" s="1"/>
  <c r="Q61" i="72"/>
  <c r="AH61" i="72" s="1"/>
  <c r="Q59" i="72"/>
  <c r="Q58" i="72"/>
  <c r="AH58" i="72" s="1"/>
  <c r="Q57" i="72"/>
  <c r="AH57" i="72" s="1"/>
  <c r="Q55" i="72"/>
  <c r="AH55" i="72" s="1"/>
  <c r="Q54" i="72"/>
  <c r="AH54" i="72" s="1"/>
  <c r="Q53" i="72"/>
  <c r="AH53" i="72" s="1"/>
  <c r="Q51" i="72"/>
  <c r="Q50" i="72"/>
  <c r="AH50" i="72" s="1"/>
  <c r="Q49" i="72"/>
  <c r="AH49" i="72" s="1"/>
  <c r="Q47" i="72"/>
  <c r="AH47" i="72" s="1"/>
  <c r="Q46" i="72"/>
  <c r="AH46" i="72" s="1"/>
  <c r="Q45" i="72"/>
  <c r="AH45" i="72" s="1"/>
  <c r="Q43" i="72"/>
  <c r="Q42" i="72"/>
  <c r="AH42" i="72" s="1"/>
  <c r="Q41" i="72"/>
  <c r="AH41" i="72" s="1"/>
  <c r="Q39" i="72"/>
  <c r="AH39" i="72" s="1"/>
  <c r="Q38" i="72"/>
  <c r="AH38" i="72" s="1"/>
  <c r="Q37" i="72"/>
  <c r="AH37" i="72" s="1"/>
  <c r="Q35" i="72"/>
  <c r="Q34" i="72"/>
  <c r="AH34" i="72" s="1"/>
  <c r="Q33" i="72"/>
  <c r="AH33" i="72" s="1"/>
  <c r="Q31" i="72"/>
  <c r="AH31" i="72" s="1"/>
  <c r="Q30" i="72"/>
  <c r="AH30" i="72" s="1"/>
  <c r="Q29" i="72"/>
  <c r="AH29" i="72" s="1"/>
  <c r="Q27" i="72"/>
  <c r="Q26" i="72"/>
  <c r="AH26" i="72" s="1"/>
  <c r="Q25" i="72"/>
  <c r="AH25" i="72" s="1"/>
  <c r="Q23" i="72"/>
  <c r="AH23" i="72" s="1"/>
  <c r="Q22" i="72"/>
  <c r="AH22" i="72" s="1"/>
  <c r="Q21" i="72"/>
  <c r="AH21" i="72" s="1"/>
  <c r="Q19" i="72"/>
  <c r="Q15" i="72"/>
  <c r="AH27" i="72" l="1"/>
  <c r="AH59" i="72"/>
  <c r="AH91" i="72"/>
  <c r="AH51" i="72"/>
  <c r="AH83" i="72"/>
  <c r="AH75" i="72"/>
  <c r="AH107" i="72"/>
  <c r="AH19" i="72"/>
  <c r="AH43" i="72"/>
  <c r="AH35" i="72"/>
  <c r="AH67" i="72"/>
  <c r="AH99" i="72"/>
  <c r="Q14" i="72"/>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本様式2-1を完成させるには、「基本情報入力シート」「様式2-2」から転記される情報が必要です。まずは上記ワークシートを完成させてください。</t>
        </r>
      </text>
    </comment>
    <comment ref="AG21" authorId="0" shapeId="0" xr:uid="{00000000-0006-0000-0500-000002000000}">
      <text>
        <r>
          <rPr>
            <b/>
            <sz val="10"/>
            <color indexed="81"/>
            <rFont val="MS P ゴシック"/>
            <family val="3"/>
            <charset val="128"/>
          </rPr>
          <t>基本情報入力シートの「一月当たりの福祉サービス等報酬総額（処遇改善加算及び特定加算を含む）」及び別紙様式2-2の「交付率」に基づき算出されます。
空欄の場合、基本情報入力シート又は様式2-2に記入漏れがあります。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<sst xmlns="http://schemas.openxmlformats.org/spreadsheetml/2006/main" count="3097" uniqueCount="570">
  <si>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</si>
  <si>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</si>
  <si>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</si>
  <si>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</si>
  <si>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</si>
  <si>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</si>
  <si>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</si>
  <si>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</si>
  <si>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</si>
  <si>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</si>
  <si>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</si>
  <si>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</si>
  <si>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</si>
  <si>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</si>
  <si>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</si>
  <si>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</si>
  <si>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</si>
  <si>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</si>
  <si>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</si>
  <si>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</si>
  <si>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</si>
  <si>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</si>
  <si>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</si>
  <si>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</si>
  <si>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</si>
  <si>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</si>
  <si>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</si>
  <si>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</si>
  <si>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</si>
  <si>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</si>
  <si>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</si>
  <si>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</si>
  <si>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</si>
  <si>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</si>
  <si>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</si>
  <si>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</si>
  <si>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</si>
  <si>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</si>
  <si>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</si>
  <si>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</si>
  <si>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</si>
  <si>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</si>
  <si>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</si>
  <si>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</si>
  <si>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</si>
  <si>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</si>
  <si>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</si>
  <si>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</si>
  <si>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</si>
  <si>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</si>
  <si>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</si>
  <si>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</si>
  <si>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</si>
  <si>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</si>
  <si>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</si>
  <si>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</si>
  <si>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</si>
  <si>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</si>
  <si>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</si>
  <si>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</si>
  <si>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</si>
  <si>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</si>
  <si>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</si>
  <si>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</si>
  <si>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</si>
  <si>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</si>
  <si>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</si>
  <si>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</si>
  <si>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</si>
  <si>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</si>
  <si>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</si>
  <si>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</si>
  <si>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</si>
  <si>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</si>
  <si>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</si>
  <si>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</si>
  <si>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</si>
  <si>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</si>
  <si>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</si>
  <si>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</si>
  <si>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</si>
  <si>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</si>
  <si>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</si>
  <si>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</si>
  <si>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</si>
  <si>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</si>
  <si>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</si>
  <si>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</si>
  <si>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</si>
  <si>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</si>
  <si>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</si>
  <si>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</si>
  <si>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</si>
  <si>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</si>
  <si>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</si>
  <si>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</si>
  <si>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</si>
  <si>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提出先</t>
    <rPh sb="0" eb="2">
      <t>テイシュツ</t>
    </rPh>
    <rPh sb="2" eb="3">
      <t>サキ</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</si>
  <si>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</si>
  <si>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</si>
  <si>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</si>
  <si>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</si>
  <si>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</si>
  <si>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</si>
  <si>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</si>
  <si>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</si>
  <si>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</si>
  <si>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</si>
  <si>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</si>
  <si>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</si>
  <si>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</si>
  <si>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</si>
  <si>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</si>
  <si>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</si>
  <si>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</si>
  <si>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</si>
  <si>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</si>
  <si>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</si>
  <si>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</si>
  <si>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</si>
  <si>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</si>
  <si>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</si>
  <si>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</si>
  <si>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</si>
  <si>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</si>
  <si>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</si>
  <si>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</si>
  <si>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</si>
  <si>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</si>
  <si>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</si>
  <si>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</si>
  <si>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</si>
  <si>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</si>
  <si>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</si>
  <si>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</si>
  <si>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</si>
  <si>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</si>
  <si>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</si>
  <si>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</si>
  <si>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</si>
  <si>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</si>
  <si>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</si>
  <si>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</si>
  <si>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</si>
  <si>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</si>
  <si>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</si>
  <si>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</si>
  <si>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</si>
  <si>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</si>
  <si>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</si>
  <si>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</si>
  <si>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</si>
  <si>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</si>
  <si>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</si>
  <si>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</si>
  <si>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</si>
  <si>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</si>
  <si>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</si>
  <si>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</si>
  <si>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</si>
  <si>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</si>
  <si>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</si>
  <si>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</si>
  <si>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</si>
  <si>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</si>
  <si>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</si>
  <si>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</si>
  <si>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</si>
  <si>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</si>
  <si>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</si>
  <si>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</si>
  <si>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</si>
  <si>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</si>
  <si>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</si>
  <si>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</si>
  <si>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</si>
  <si>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</si>
  <si>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</si>
  <si>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</si>
  <si>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</si>
  <si>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</si>
  <si>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</si>
  <si>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</si>
  <si>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</si>
  <si>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</si>
  <si>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</si>
  <si>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</si>
  <si>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</si>
  <si>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</si>
  <si>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</si>
  <si>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</si>
  <si>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</si>
  <si>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</si>
  <si>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</si>
  <si>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</si>
  <si>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</si>
  <si>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</si>
  <si>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</si>
  <si>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</si>
  <si>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</si>
  <si>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</si>
  <si>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</si>
  <si>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</si>
  <si>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</si>
  <si>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</si>
  <si>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</si>
  <si>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</si>
  <si>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</si>
  <si>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</si>
  <si>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</si>
  <si>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</si>
  <si>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</si>
  <si>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</si>
  <si>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</si>
  <si>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</si>
  <si>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</si>
  <si>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</si>
  <si>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</si>
  <si>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</si>
  <si>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</si>
  <si>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</si>
  <si>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</si>
  <si>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</si>
  <si>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</si>
  <si>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</si>
  <si>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</si>
  <si>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</si>
  <si>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</si>
  <si>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</si>
  <si>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</si>
  <si>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</si>
  <si>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</si>
  <si>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</si>
  <si>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</si>
  <si>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</si>
  <si>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</si>
  <si>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</si>
  <si>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</si>
  <si>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</si>
  <si>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</si>
  <si>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</si>
  <si>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</si>
  <si>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</si>
  <si>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</si>
  <si>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</si>
  <si>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</si>
  <si>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</si>
  <si>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</si>
  <si>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</si>
  <si>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</si>
  <si>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</si>
  <si>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</si>
  <si>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</si>
  <si>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</si>
  <si>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</si>
  <si>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</si>
  <si>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</si>
  <si>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</si>
  <si>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</si>
  <si>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</si>
  <si>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</si>
  <si>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</si>
  <si>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</si>
  <si>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</si>
  <si>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</si>
  <si>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</si>
  <si>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</si>
  <si>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</si>
  <si>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</si>
  <si>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</si>
  <si>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</si>
  <si>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</si>
  <si>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</si>
  <si>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</si>
  <si>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</si>
  <si>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</si>
  <si>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</si>
  <si>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</si>
  <si>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</si>
  <si>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</si>
  <si>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</si>
  <si>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</si>
  <si>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</si>
  <si>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</si>
  <si>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</si>
  <si>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</si>
  <si>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</si>
  <si>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</si>
  <si>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</si>
  <si>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</si>
  <si>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</si>
  <si>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</si>
  <si>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</si>
  <si>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</si>
  <si>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</si>
  <si>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</si>
  <si>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</si>
  <si>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</si>
  <si>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</si>
  <si>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</si>
  <si>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</si>
  <si>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</si>
  <si>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</si>
  <si>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</si>
  <si>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</si>
  <si>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</si>
  <si>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</si>
  <si>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</si>
  <si>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</si>
  <si>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</si>
  <si>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</si>
  <si>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</si>
  <si>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</si>
  <si>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</si>
  <si>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</si>
  <si>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</si>
  <si>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</si>
  <si>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</si>
  <si>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</si>
  <si>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</si>
  <si>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</si>
  <si>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</si>
  <si>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</si>
  <si>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</si>
  <si>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</si>
  <si>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</si>
  <si>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</si>
  <si>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</si>
  <si>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</si>
  <si>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</si>
  <si>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</si>
  <si>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</si>
  <si>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</si>
  <si>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</si>
  <si>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</si>
  <si>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</si>
  <si>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</si>
  <si>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</si>
  <si>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</si>
  <si>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</si>
  <si>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</si>
  <si>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</si>
  <si>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</si>
  <si>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</si>
  <si>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</si>
  <si>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</si>
  <si>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</si>
  <si>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</si>
  <si>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</si>
  <si>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</si>
  <si>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</si>
  <si>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</si>
  <si>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</si>
  <si>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</si>
  <si>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</si>
  <si>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</si>
  <si>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</si>
  <si>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</si>
  <si>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</si>
  <si>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</si>
  <si>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</si>
  <si>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</si>
  <si>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</si>
  <si>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</si>
  <si>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</si>
  <si>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</si>
  <si>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</si>
  <si>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</si>
  <si>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</si>
  <si>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</si>
  <si>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</si>
  <si>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</si>
  <si>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</si>
  <si>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</si>
  <si>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</si>
  <si>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</si>
  <si>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</si>
  <si>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</si>
  <si>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</si>
  <si>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</si>
  <si>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</si>
  <si>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</si>
  <si>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</si>
  <si>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</si>
  <si>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</si>
  <si>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</si>
  <si>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</si>
  <si>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</si>
  <si>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</si>
  <si>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</si>
  <si>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</si>
  <si>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</si>
  <si>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</si>
  <si>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</si>
  <si>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</si>
  <si>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</si>
  <si>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</si>
  <si>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</si>
  <si>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</si>
  <si>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</si>
  <si>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</si>
  <si>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</si>
  <si>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</si>
  <si>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</si>
  <si>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</si>
  <si>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</si>
  <si>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</si>
  <si>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</si>
  <si>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</si>
  <si>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</si>
  <si>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</si>
  <si>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</si>
  <si>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</si>
  <si>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</si>
  <si>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</si>
  <si>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</si>
  <si>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</si>
  <si>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</si>
  <si>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</si>
  <si>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</si>
  <si>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</si>
  <si>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</si>
  <si>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</si>
  <si>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</si>
  <si>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</si>
  <si>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</si>
  <si>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</si>
  <si>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</si>
  <si>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</si>
  <si>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</si>
  <si>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</si>
  <si>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</si>
  <si>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</si>
  <si>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</si>
  <si>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</si>
  <si>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</si>
  <si>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</si>
  <si>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</si>
  <si>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</si>
  <si>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</si>
  <si>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</si>
  <si>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</si>
  <si>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</si>
  <si>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</si>
  <si>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</si>
  <si>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</si>
  <si>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</si>
  <si>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</si>
  <si>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</si>
  <si>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</si>
  <si>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</si>
  <si>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</si>
  <si>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</si>
  <si>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</si>
  <si>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</si>
  <si>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</si>
  <si>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</si>
  <si>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</si>
  <si>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</si>
  <si>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</si>
  <si>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</si>
  <si>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</si>
  <si>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</si>
  <si>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２　賃金改善計画について</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</si>
  <si>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</si>
  <si>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t>要件Ⅰ</t>
    <rPh sb="0" eb="2">
      <t>ヨウケン</t>
    </rPh>
    <phoneticPr fontId="6"/>
  </si>
  <si>
    <t>②賃金改善の見込額(ⅰ-ⅱ）(右欄の額は①欄の額を上回ること）</t>
    <phoneticPr fontId="6"/>
  </si>
  <si>
    <t>③ベースアップ等による賃金改善の見込額</t>
    <rPh sb="7" eb="8">
      <t>トウ</t>
    </rPh>
    <rPh sb="16" eb="18">
      <t>ミコ</t>
    </rPh>
    <rPh sb="18" eb="19">
      <t>ガク</t>
    </rPh>
    <phoneticPr fontId="6"/>
  </si>
  <si>
    <t>要件Ⅱ</t>
    <rPh sb="0" eb="2">
      <t>ヨウケン</t>
    </rPh>
    <phoneticPr fontId="6"/>
  </si>
  <si>
    <t>（うち、ベースアップ等による賃金改善の見込額）</t>
    <rPh sb="10" eb="11">
      <t>トウ</t>
    </rPh>
    <rPh sb="14" eb="16">
      <t>チンギン</t>
    </rPh>
    <rPh sb="16" eb="18">
      <t>カイゼン</t>
    </rPh>
    <rPh sb="19" eb="21">
      <t>ミコ</t>
    </rPh>
    <rPh sb="21" eb="22">
      <t>ガク</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</si>
  <si>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</si>
  <si>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</si>
  <si>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</si>
  <si>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</si>
  <si>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令和４年</t>
    <rPh sb="0" eb="2">
      <t>レイワ</t>
    </rPh>
    <rPh sb="3" eb="4">
      <t>ネン</t>
    </rPh>
    <phoneticPr fontId="6"/>
  </si>
  <si>
    <t>【記入上の注意】</t>
  </si>
  <si>
    <t>ベースアップ等</t>
    <rPh sb="6" eb="7">
      <t>トウ</t>
    </rPh>
    <phoneticPr fontId="6"/>
  </si>
  <si>
    <t>決まって毎月支払われる手当（新設）</t>
    <rPh sb="0" eb="1">
      <t>キ</t>
    </rPh>
    <rPh sb="4" eb="6">
      <t>マイツキ</t>
    </rPh>
    <rPh sb="6" eb="8">
      <t>シハラ</t>
    </rPh>
    <rPh sb="11" eb="13">
      <t>テアテ</t>
    </rPh>
    <rPh sb="14" eb="16">
      <t>シンセツ</t>
    </rPh>
    <phoneticPr fontId="6"/>
  </si>
  <si>
    <t>決まって毎月支払われる手当（既存の増額）</t>
    <rPh sb="14" eb="16">
      <t>キソン</t>
    </rPh>
    <rPh sb="17" eb="19">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</si>
  <si>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</si>
  <si>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</si>
  <si>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令和４年２月から賃金改善を実施しています。</t>
    <rPh sb="0" eb="2">
      <t>レイワ</t>
    </rPh>
    <rPh sb="3" eb="4">
      <t>ネン</t>
    </rPh>
    <rPh sb="5" eb="6">
      <t>ガツ</t>
    </rPh>
    <rPh sb="8" eb="10">
      <t>チンギン</t>
    </rPh>
    <rPh sb="10" eb="12">
      <t>カイゼン</t>
    </rPh>
    <rPh sb="13" eb="15">
      <t>ジッシ</t>
    </rPh>
    <phoneticPr fontId="6"/>
  </si>
  <si>
    <t>勤務体制表</t>
    <rPh sb="0" eb="2">
      <t>キンム</t>
    </rPh>
    <rPh sb="2" eb="5">
      <t>タイセイヒョウ</t>
    </rPh>
    <phoneticPr fontId="6"/>
  </si>
  <si>
    <t>自立訓練（機能訓練）</t>
  </si>
  <si>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</si>
  <si>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</si>
  <si>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</si>
  <si>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</si>
  <si>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</si>
  <si>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福祉・介護職員処遇改善支援補助金計画書（施設・事業所別個表）</t>
    <rPh sb="0" eb="2">
      <t>フクシ</t>
    </rPh>
    <rPh sb="3" eb="5">
      <t>カイゴ</t>
    </rPh>
    <rPh sb="5" eb="7">
      <t>ショクイン</t>
    </rPh>
    <rPh sb="7" eb="9">
      <t>ショグウ</t>
    </rPh>
    <rPh sb="9" eb="11">
      <t>カイゼン</t>
    </rPh>
    <rPh sb="11" eb="13">
      <t>シエン</t>
    </rPh>
    <rPh sb="13" eb="16">
      <t>ホジョキン</t>
    </rPh>
    <rPh sb="16" eb="19">
      <t>ケイカクショ</t>
    </rPh>
    <rPh sb="20" eb="22">
      <t>シセツ</t>
    </rPh>
    <rPh sb="23" eb="26">
      <t>ジギョウショ</t>
    </rPh>
    <rPh sb="26" eb="27">
      <t>ベツ</t>
    </rPh>
    <rPh sb="27" eb="29">
      <t>コヒョウ</t>
    </rPh>
    <phoneticPr fontId="6"/>
  </si>
  <si>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6"/>
  </si>
  <si>
    <t>交付率(g)</t>
    <rPh sb="0" eb="2">
      <t>コウフ</t>
    </rPh>
    <rPh sb="2" eb="3">
      <t>リツ</t>
    </rPh>
    <phoneticPr fontId="6"/>
  </si>
  <si>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6"/>
  </si>
  <si>
    <t xml:space="preserve">
ベースアップ等による賃金改善額［円］</t>
    <phoneticPr fontId="6"/>
  </si>
  <si>
    <t>③ⅰ）
福祉・介護職員の賃金改善額［円］</t>
    <phoneticPr fontId="6"/>
  </si>
  <si>
    <t>③ⅱ）
その他職種の賃金改善額［円］</t>
    <phoneticPr fontId="6"/>
  </si>
  <si>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6"/>
  </si>
  <si>
    <t>ⅰ）福祉・介護職員の賃金改善見込額</t>
    <rPh sb="2" eb="4">
      <t>フクシ</t>
    </rPh>
    <rPh sb="10" eb="12">
      <t>チンギン</t>
    </rPh>
    <rPh sb="12" eb="14">
      <t>カイゼン</t>
    </rPh>
    <rPh sb="14" eb="16">
      <t>ミコ</t>
    </rPh>
    <rPh sb="16" eb="17">
      <t>ガク</t>
    </rPh>
    <phoneticPr fontId="6"/>
  </si>
  <si>
    <t>ⅱ）その他の職員の賃金改善見込額</t>
    <rPh sb="4" eb="5">
      <t>ホカ</t>
    </rPh>
    <rPh sb="6" eb="8">
      <t>ショクイン</t>
    </rPh>
    <phoneticPr fontId="6"/>
  </si>
  <si>
    <t>-</t>
    <phoneticPr fontId="6"/>
  </si>
  <si>
    <t>奈良県</t>
    <rPh sb="0" eb="3">
      <t>ナラケン</t>
    </rPh>
    <phoneticPr fontId="6"/>
  </si>
  <si>
    <r>
      <t>一月当たりの福祉サービス等報酬総額</t>
    </r>
    <r>
      <rPr>
        <sz val="11"/>
        <color rgb="FFFF0000"/>
        <rFont val="ＭＳ Ｐゴシック"/>
        <family val="3"/>
        <charset val="128"/>
      </rPr>
      <t>（処遇改善加算及び特定加算を</t>
    </r>
    <r>
      <rPr>
        <b/>
        <sz val="11"/>
        <color rgb="FFFF0000"/>
        <rFont val="ＭＳ Ｐゴシック"/>
        <family val="3"/>
        <charset val="128"/>
      </rPr>
      <t>除く</t>
    </r>
    <r>
      <rPr>
        <sz val="11"/>
        <color rgb="FFFF0000"/>
        <rFont val="ＭＳ Ｐゴシック"/>
        <family val="3"/>
        <charset val="128"/>
      </rPr>
      <t>）</t>
    </r>
    <r>
      <rPr>
        <sz val="11"/>
        <color theme="1"/>
        <rFont val="ＭＳ Ｐゴシック"/>
        <family val="3"/>
        <charset val="128"/>
      </rPr>
      <t>[円]</t>
    </r>
    <rPh sb="0" eb="1">
      <t>ヒト</t>
    </rPh>
    <rPh sb="1" eb="2">
      <t>ツキ</t>
    </rPh>
    <rPh sb="2" eb="3">
      <t>ア</t>
    </rPh>
    <rPh sb="6" eb="8">
      <t>フクシ</t>
    </rPh>
    <rPh sb="12" eb="13">
      <t>ナド</t>
    </rPh>
    <rPh sb="13" eb="15">
      <t>ホウシュウ</t>
    </rPh>
    <rPh sb="15" eb="17">
      <t>ソウガク</t>
    </rPh>
    <rPh sb="18" eb="20">
      <t>ショグウ</t>
    </rPh>
    <rPh sb="20" eb="22">
      <t>カイゼン</t>
    </rPh>
    <rPh sb="22" eb="24">
      <t>カサン</t>
    </rPh>
    <rPh sb="24" eb="25">
      <t>オヨ</t>
    </rPh>
    <rPh sb="26" eb="28">
      <t>トクテイ</t>
    </rPh>
    <rPh sb="28" eb="30">
      <t>カサン</t>
    </rPh>
    <rPh sb="31" eb="32">
      <t>ノゾ</t>
    </rPh>
    <rPh sb="35" eb="36">
      <t>エン</t>
    </rPh>
    <phoneticPr fontId="6"/>
  </si>
  <si>
    <r>
      <t>一月当たりの福祉サービス等報酬総額</t>
    </r>
    <r>
      <rPr>
        <sz val="11"/>
        <color rgb="FFFF0000"/>
        <rFont val="ＭＳ Ｐゴシック"/>
        <family val="3"/>
        <charset val="128"/>
      </rPr>
      <t>（処遇改善加算及び特定加算を</t>
    </r>
    <r>
      <rPr>
        <b/>
        <sz val="11"/>
        <color rgb="FFFF0000"/>
        <rFont val="ＭＳ Ｐゴシック"/>
        <family val="3"/>
        <charset val="128"/>
      </rPr>
      <t>含む</t>
    </r>
    <r>
      <rPr>
        <sz val="11"/>
        <color rgb="FFFF0000"/>
        <rFont val="ＭＳ Ｐゴシック"/>
        <family val="3"/>
        <charset val="128"/>
      </rPr>
      <t>）</t>
    </r>
    <r>
      <rPr>
        <sz val="11"/>
        <color theme="1"/>
        <rFont val="ＭＳ Ｐゴシック"/>
        <family val="3"/>
        <charset val="128"/>
      </rPr>
      <t>[円]</t>
    </r>
    <rPh sb="0" eb="1">
      <t>ヒト</t>
    </rPh>
    <rPh sb="1" eb="2">
      <t>ツキ</t>
    </rPh>
    <rPh sb="2" eb="3">
      <t>ア</t>
    </rPh>
    <rPh sb="6" eb="8">
      <t>フクシ</t>
    </rPh>
    <rPh sb="12" eb="13">
      <t>ナド</t>
    </rPh>
    <rPh sb="13" eb="15">
      <t>ホウシュウ</t>
    </rPh>
    <rPh sb="15" eb="17">
      <t>ソウガク</t>
    </rPh>
    <rPh sb="18" eb="20">
      <t>ショグウ</t>
    </rPh>
    <rPh sb="20" eb="22">
      <t>カイゼン</t>
    </rPh>
    <rPh sb="22" eb="24">
      <t>カサン</t>
    </rPh>
    <rPh sb="24" eb="25">
      <t>オヨ</t>
    </rPh>
    <rPh sb="26" eb="28">
      <t>トクテイ</t>
    </rPh>
    <rPh sb="28" eb="30">
      <t>カサン</t>
    </rPh>
    <rPh sb="31" eb="32">
      <t>フク</t>
    </rPh>
    <rPh sb="35" eb="36">
      <t>エン</t>
    </rPh>
    <phoneticPr fontId="6"/>
  </si>
  <si>
    <r>
      <t>「一月あたり福祉サービス等報酬総額</t>
    </r>
    <r>
      <rPr>
        <sz val="11"/>
        <color rgb="FFFF0000"/>
        <rFont val="ＭＳ Ｐゴシック"/>
        <family val="3"/>
        <charset val="128"/>
      </rPr>
      <t>（処遇改善加算及び特定加算を</t>
    </r>
    <r>
      <rPr>
        <b/>
        <sz val="11"/>
        <color rgb="FFFF0000"/>
        <rFont val="ＭＳ Ｐゴシック"/>
        <family val="3"/>
        <charset val="128"/>
      </rPr>
      <t>除く</t>
    </r>
    <r>
      <rPr>
        <sz val="11"/>
        <color rgb="FFFF0000"/>
        <rFont val="ＭＳ Ｐゴシック"/>
        <family val="3"/>
        <charset val="128"/>
      </rPr>
      <t>）</t>
    </r>
    <r>
      <rPr>
        <sz val="11"/>
        <rFont val="ＭＳ Ｐゴシック"/>
        <family val="3"/>
        <charset val="128"/>
      </rPr>
      <t>」には、 前年１月から12月までの１年間の福祉サービス等報酬総額（各種加算減算を含む。ただし、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）を12で除したもの（12ヶ月に満たない場合は、一月あたりの標準的な報酬額として見込まれるもの）を記載すること。
「一月あたり福祉サービス等報酬総額</t>
    </r>
    <r>
      <rPr>
        <sz val="11"/>
        <color rgb="FFFF0000"/>
        <rFont val="ＭＳ Ｐゴシック"/>
        <family val="3"/>
        <charset val="128"/>
      </rPr>
      <t>（処遇改善加算及び特定加算を</t>
    </r>
    <r>
      <rPr>
        <b/>
        <sz val="11"/>
        <color rgb="FFFF0000"/>
        <rFont val="ＭＳ Ｐゴシック"/>
        <family val="3"/>
        <charset val="128"/>
      </rPr>
      <t>含む</t>
    </r>
    <r>
      <rPr>
        <sz val="11"/>
        <color rgb="FFFF0000"/>
        <rFont val="ＭＳ Ｐゴシック"/>
        <family val="3"/>
        <charset val="128"/>
      </rPr>
      <t>）</t>
    </r>
    <r>
      <rPr>
        <sz val="11"/>
        <rFont val="ＭＳ Ｐゴシック"/>
        <family val="3"/>
        <charset val="128"/>
      </rPr>
      <t>」には、 前年１月から12月までの１年間の福祉サービス等報酬総額（</t>
    </r>
    <r>
      <rPr>
        <u/>
        <sz val="11"/>
        <rFont val="ＭＳ Ｐゴシック"/>
        <family val="3"/>
        <charset val="128"/>
      </rPr>
      <t>処遇改善加算及び特定加算を含む</t>
    </r>
    <r>
      <rPr>
        <sz val="11"/>
        <rFont val="ＭＳ Ｐゴシック"/>
        <family val="3"/>
        <charset val="128"/>
      </rPr>
      <t>、各種加算減算を含む。）を12で除したもの（12ヶ月に満たない場合は、一月あたりの標準的な単位数として見込まれるもの）を記載すること。</t>
    </r>
    <rPh sb="6" eb="8">
      <t>フクシ</t>
    </rPh>
    <rPh sb="12" eb="13">
      <t>トウ</t>
    </rPh>
    <rPh sb="16" eb="17">
      <t>ガク</t>
    </rPh>
    <rPh sb="55" eb="57">
      <t>フクシ</t>
    </rPh>
    <rPh sb="61" eb="62">
      <t>トウ</t>
    </rPh>
    <rPh sb="65" eb="66">
      <t>ガク</t>
    </rPh>
    <rPh sb="131" eb="134">
      <t>ホウシュウガク</t>
    </rPh>
    <rPh sb="185" eb="186">
      <t>フク</t>
    </rPh>
    <phoneticPr fontId="6"/>
  </si>
  <si>
    <t>社会福祉法人ならけん</t>
    <rPh sb="0" eb="2">
      <t>シャカイ</t>
    </rPh>
    <rPh sb="2" eb="4">
      <t>フクシ</t>
    </rPh>
    <rPh sb="4" eb="6">
      <t>ホウジン</t>
    </rPh>
    <phoneticPr fontId="6"/>
  </si>
  <si>
    <t>シャカイフクシホウジンナラケン</t>
    <phoneticPr fontId="6"/>
  </si>
  <si>
    <t>奈良市奈良町111-1</t>
    <rPh sb="0" eb="3">
      <t>ナラシ</t>
    </rPh>
    <rPh sb="3" eb="6">
      <t>ナラチョウ</t>
    </rPh>
    <phoneticPr fontId="6"/>
  </si>
  <si>
    <t>ヤマトビル　102号室</t>
    <rPh sb="9" eb="11">
      <t>ゴウシツ</t>
    </rPh>
    <phoneticPr fontId="6"/>
  </si>
  <si>
    <t>奈良　太郎</t>
    <phoneticPr fontId="6"/>
  </si>
  <si>
    <t>理事長</t>
    <rPh sb="0" eb="3">
      <t>リジチョウ</t>
    </rPh>
    <phoneticPr fontId="6"/>
  </si>
  <si>
    <t>桜木　花子</t>
    <rPh sb="0" eb="2">
      <t>サクラギ</t>
    </rPh>
    <rPh sb="3" eb="5">
      <t>ハナコ</t>
    </rPh>
    <phoneticPr fontId="6"/>
  </si>
  <si>
    <t>サクラギ　ハナコ</t>
    <phoneticPr fontId="6"/>
  </si>
  <si>
    <t>0742-xxxx-xxxx</t>
    <phoneticPr fontId="6"/>
  </si>
  <si>
    <t>syahukunaraken@xxxx.xxx</t>
    <phoneticPr fontId="6"/>
  </si>
  <si>
    <t>奈良市</t>
    <rPh sb="0" eb="3">
      <t>ナラシ</t>
    </rPh>
    <phoneticPr fontId="6"/>
  </si>
  <si>
    <t>奈良県</t>
    <rPh sb="0" eb="3">
      <t>ナラケン</t>
    </rPh>
    <phoneticPr fontId="6"/>
  </si>
  <si>
    <t>ホームヘルプステーションならけん</t>
    <phoneticPr fontId="6"/>
  </si>
  <si>
    <t>大和郡山市</t>
    <rPh sb="0" eb="5">
      <t>ヤマトコオリヤマシ</t>
    </rPh>
    <phoneticPr fontId="6"/>
  </si>
  <si>
    <t>デイサービス　ならけん</t>
    <phoneticPr fontId="6"/>
  </si>
  <si>
    <t>生駒市</t>
    <rPh sb="0" eb="3">
      <t>イコマシ</t>
    </rPh>
    <phoneticPr fontId="6"/>
  </si>
  <si>
    <t>グループホームならけん</t>
    <phoneticPr fontId="6"/>
  </si>
  <si>
    <t>桜井市</t>
    <rPh sb="0" eb="3">
      <t>サクライシ</t>
    </rPh>
    <phoneticPr fontId="6"/>
  </si>
  <si>
    <t>ならけんひろば</t>
  </si>
  <si>
    <t>ならけんひろば</t>
    <phoneticPr fontId="6"/>
  </si>
  <si>
    <t>Ⅲ</t>
  </si>
  <si>
    <t>○福祉・介護職員の基本給の引き上げ（引き上げ幅は、年齢、資格、経験、技能、勤務成績等を考慮して各人ごとに決定）
　　基本給
　　　月　 給　○○○○～○○○○円の増額
　　　時間給　○○○～○○○円の増額</t>
    <phoneticPr fontId="6"/>
  </si>
  <si>
    <t>債権譲渡※の有無</t>
    <rPh sb="0" eb="2">
      <t>サイケン</t>
    </rPh>
    <rPh sb="2" eb="4">
      <t>ジョウト</t>
    </rPh>
    <rPh sb="6" eb="8">
      <t>ウム</t>
    </rPh>
    <phoneticPr fontId="6"/>
  </si>
  <si>
    <t>有り</t>
  </si>
  <si>
    <t>無し</t>
  </si>
  <si>
    <t>債権譲渡の有無</t>
    <phoneticPr fontId="6"/>
  </si>
  <si>
    <t>債権譲渡事業所用口座情報</t>
    <rPh sb="0" eb="2">
      <t>サイケン</t>
    </rPh>
    <rPh sb="2" eb="4">
      <t>ジョウト</t>
    </rPh>
    <rPh sb="4" eb="7">
      <t>ジギョウショ</t>
    </rPh>
    <rPh sb="7" eb="8">
      <t>ヨウ</t>
    </rPh>
    <rPh sb="8" eb="10">
      <t>コウザ</t>
    </rPh>
    <rPh sb="10" eb="12">
      <t>ジョウホウ</t>
    </rPh>
    <phoneticPr fontId="39"/>
  </si>
  <si>
    <t>債権者情報</t>
    <rPh sb="0" eb="5">
      <t>サイケンシャジョウホウ</t>
    </rPh>
    <phoneticPr fontId="6"/>
  </si>
  <si>
    <t>郵便番号</t>
    <rPh sb="0" eb="4">
      <t>ユウビンバンゴウ</t>
    </rPh>
    <phoneticPr fontId="39"/>
  </si>
  <si>
    <t>法人住所</t>
    <rPh sb="0" eb="2">
      <t>ホウジン</t>
    </rPh>
    <rPh sb="2" eb="4">
      <t>ジュウショ</t>
    </rPh>
    <phoneticPr fontId="39"/>
  </si>
  <si>
    <t>法人名</t>
    <rPh sb="0" eb="3">
      <t>ホウジンメイ</t>
    </rPh>
    <phoneticPr fontId="39"/>
  </si>
  <si>
    <t>代表者　
職名・氏名</t>
    <rPh sb="0" eb="3">
      <t>ダイヒョウシャ</t>
    </rPh>
    <rPh sb="5" eb="7">
      <t>ショクメイ</t>
    </rPh>
    <rPh sb="8" eb="10">
      <t>シメイ</t>
    </rPh>
    <phoneticPr fontId="39"/>
  </si>
  <si>
    <t>振込先口座</t>
    <rPh sb="0" eb="5">
      <t>フリコミサキコウザ</t>
    </rPh>
    <phoneticPr fontId="39"/>
  </si>
  <si>
    <t>金融機関名</t>
    <rPh sb="0" eb="2">
      <t>キンユウ</t>
    </rPh>
    <rPh sb="2" eb="4">
      <t>キカン</t>
    </rPh>
    <rPh sb="4" eb="5">
      <t>メイ</t>
    </rPh>
    <phoneticPr fontId="39"/>
  </si>
  <si>
    <t>支店名</t>
    <rPh sb="0" eb="3">
      <t>シテンメイ</t>
    </rPh>
    <phoneticPr fontId="39"/>
  </si>
  <si>
    <t>預金種別</t>
    <rPh sb="0" eb="2">
      <t>ヨキン</t>
    </rPh>
    <rPh sb="2" eb="4">
      <t>シュベツ</t>
    </rPh>
    <phoneticPr fontId="39"/>
  </si>
  <si>
    <t>口座番号</t>
    <rPh sb="0" eb="2">
      <t>コウザ</t>
    </rPh>
    <rPh sb="2" eb="4">
      <t>バンゴウ</t>
    </rPh>
    <phoneticPr fontId="39"/>
  </si>
  <si>
    <t>口座名義人(ｶﾅ)</t>
    <rPh sb="0" eb="2">
      <t>コウザ</t>
    </rPh>
    <rPh sb="2" eb="4">
      <t>メイギ</t>
    </rPh>
    <rPh sb="4" eb="5">
      <t>ニン</t>
    </rPh>
    <phoneticPr fontId="39"/>
  </si>
  <si>
    <t>南都銀行</t>
    <rPh sb="0" eb="4">
      <t>ナントギンコウ</t>
    </rPh>
    <phoneticPr fontId="6"/>
  </si>
  <si>
    <t>●●支店</t>
    <rPh sb="2" eb="4">
      <t>シテン</t>
    </rPh>
    <phoneticPr fontId="6"/>
  </si>
  <si>
    <t>普通預金</t>
    <rPh sb="0" eb="4">
      <t>フツウヨキン</t>
    </rPh>
    <phoneticPr fontId="6"/>
  </si>
  <si>
    <t>xxxxxxx</t>
    <phoneticPr fontId="6"/>
  </si>
  <si>
    <t>ｼｬｶｲﾌｸｼﾎｳｼﾞﾝﾅﾗｹﾝﾘｼﾞﾁｮｳﾅﾗﾀﾛｳ</t>
    <phoneticPr fontId="6"/>
  </si>
  <si>
    <t>福祉・介護職員処遇改善支援補助金作成用　基本情報入力シート</t>
    <rPh sb="0" eb="2">
      <t>フクシ</t>
    </rPh>
    <rPh sb="3" eb="5">
      <t>カイゴ</t>
    </rPh>
    <rPh sb="5" eb="7">
      <t>ショクイン</t>
    </rPh>
    <rPh sb="7" eb="9">
      <t>ショグウ</t>
    </rPh>
    <rPh sb="9" eb="11">
      <t>カイゼン</t>
    </rPh>
    <rPh sb="11" eb="13">
      <t>シエン</t>
    </rPh>
    <rPh sb="13" eb="16">
      <t>ホジョキン</t>
    </rPh>
    <rPh sb="16" eb="19">
      <t>サクセイヨウ</t>
    </rPh>
    <rPh sb="20" eb="22">
      <t>キホン</t>
    </rPh>
    <rPh sb="22" eb="24">
      <t>ジョウホウ</t>
    </rPh>
    <rPh sb="24" eb="26">
      <t>ニュウリョク</t>
    </rPh>
    <phoneticPr fontId="6"/>
  </si>
  <si>
    <t>・加算及び補助金対象事業所に関する情報</t>
    <rPh sb="3" eb="4">
      <t>オヨ</t>
    </rPh>
    <rPh sb="8" eb="10">
      <t>タイショウ</t>
    </rPh>
    <phoneticPr fontId="6"/>
  </si>
  <si>
    <t>処遇改善支援補助金の届出に係る提出先の名称を入力してください。</t>
    <rPh sb="0" eb="2">
      <t>ショグウ</t>
    </rPh>
    <rPh sb="2" eb="4">
      <t>カイゼン</t>
    </rPh>
    <rPh sb="4" eb="6">
      <t>シエン</t>
    </rPh>
    <rPh sb="10" eb="12">
      <t>トドケデ</t>
    </rPh>
    <rPh sb="13" eb="14">
      <t>カカ</t>
    </rPh>
    <rPh sb="15" eb="17">
      <t>テイシュツ</t>
    </rPh>
    <rPh sb="17" eb="18">
      <t>サキ</t>
    </rPh>
    <rPh sb="19" eb="21">
      <t>メイショウ</t>
    </rPh>
    <rPh sb="22" eb="24">
      <t>ニュウリョク</t>
    </rPh>
    <phoneticPr fontId="6"/>
  </si>
  <si>
    <t>３　加算・補助金対象事業所に関する情報</t>
    <rPh sb="2" eb="4">
      <t>カサン</t>
    </rPh>
    <rPh sb="8" eb="10">
      <t>タイショウ</t>
    </rPh>
    <rPh sb="10" eb="12">
      <t>ジギョウ</t>
    </rPh>
    <rPh sb="12" eb="13">
      <t>ショ</t>
    </rPh>
    <rPh sb="14" eb="15">
      <t>カン</t>
    </rPh>
    <rPh sb="17" eb="19">
      <t>ジョウホウ</t>
    </rPh>
    <phoneticPr fontId="6"/>
  </si>
  <si>
    <t>表１　補助金対象サービス</t>
    <rPh sb="0" eb="1">
      <t>ヒョウ</t>
    </rPh>
    <rPh sb="3" eb="6">
      <t>ホジョキン</t>
    </rPh>
    <rPh sb="6" eb="8">
      <t>タイショウ</t>
    </rPh>
    <phoneticPr fontId="6"/>
  </si>
  <si>
    <t>福祉・介護職員処遇改善支援補助金</t>
    <rPh sb="0" eb="2">
      <t>フクシ</t>
    </rPh>
    <rPh sb="3" eb="5">
      <t>カイゴ</t>
    </rPh>
    <rPh sb="5" eb="7">
      <t>ショクイン</t>
    </rPh>
    <rPh sb="7" eb="9">
      <t>ショグウ</t>
    </rPh>
    <rPh sb="9" eb="11">
      <t>カイゼン</t>
    </rPh>
    <rPh sb="11" eb="13">
      <t>シエン</t>
    </rPh>
    <rPh sb="13" eb="16">
      <t>ホジョキン</t>
    </rPh>
    <phoneticPr fontId="6"/>
  </si>
  <si>
    <t>　　２①　福祉・介護職員処遇改善支援補助金額（見込額）の合計［円］</t>
    <rPh sb="23" eb="25">
      <t>ミコ</t>
    </rPh>
    <rPh sb="25" eb="26">
      <t>ガク</t>
    </rPh>
    <rPh sb="28" eb="30">
      <t>ゴウケイ</t>
    </rPh>
    <rPh sb="31" eb="32">
      <t>エン</t>
    </rPh>
    <phoneticPr fontId="6"/>
  </si>
  <si>
    <t>福祉・介護職員処遇改善支援補助金
別紙様式２－１　２賃金改善計画について</t>
    <rPh sb="17" eb="19">
      <t>ベッシ</t>
    </rPh>
    <rPh sb="19" eb="21">
      <t>ヨウシキ</t>
    </rPh>
    <rPh sb="26" eb="28">
      <t>チンギン</t>
    </rPh>
    <rPh sb="28" eb="30">
      <t>カイゼン</t>
    </rPh>
    <rPh sb="30" eb="32">
      <t>ケイカク</t>
    </rPh>
    <phoneticPr fontId="6"/>
  </si>
  <si>
    <t>①福祉・介護職員処遇改善支援補助金の見込額
(f×g×h)
[円]</t>
  </si>
  <si>
    <t xml:space="preserve">
算定する福祉・介護職員処遇改善加算の区分
（Ⅰ～Ⅲを算定しない事業所は補助金を取得できません）</t>
    <rPh sb="5" eb="7">
      <t>フクシ</t>
    </rPh>
    <rPh sb="27" eb="29">
      <t>サンテイ</t>
    </rPh>
    <rPh sb="32" eb="35">
      <t>ジギョウショ</t>
    </rPh>
    <rPh sb="40" eb="42">
      <t>シュトク</t>
    </rPh>
    <phoneticPr fontId="6"/>
  </si>
  <si>
    <t>補助対象月(h)</t>
    <rPh sb="0" eb="2">
      <t>ホジョ</t>
    </rPh>
    <rPh sb="2" eb="4">
      <t>タイショウ</t>
    </rPh>
    <rPh sb="4" eb="5">
      <t>ツキ</t>
    </rPh>
    <phoneticPr fontId="6"/>
  </si>
  <si>
    <t>福祉・介護職員処遇改善支援補助金計画書</t>
    <rPh sb="16" eb="19">
      <t>ケイカクショ</t>
    </rPh>
    <phoneticPr fontId="6"/>
  </si>
  <si>
    <t>※本様式では下記の要件を確認しており、オレンジセル３カ所が「○」でない場合、補助金の交付要件を満たしていない。
　Ⅰ補助金による賃金改善を行う総額が補助金による収入額を上回ること
　Ⅱ賃金改善の合計額の３分の２以上は、基本給又は決まって毎月支払われる手当の引上げに充てること</t>
    <rPh sb="1" eb="2">
      <t>ホン</t>
    </rPh>
    <rPh sb="2" eb="4">
      <t>ヨウシキ</t>
    </rPh>
    <rPh sb="6" eb="8">
      <t>カキ</t>
    </rPh>
    <rPh sb="9" eb="11">
      <t>ヨウケン</t>
    </rPh>
    <rPh sb="12" eb="14">
      <t>カクニン</t>
    </rPh>
    <rPh sb="27" eb="28">
      <t>ショ</t>
    </rPh>
    <rPh sb="42" eb="44">
      <t>コウフ</t>
    </rPh>
    <phoneticPr fontId="6"/>
  </si>
  <si>
    <t>ⅰ）賃金改善実施期間（④）に補助金により賃金改善を行う場合の福祉・介護職員等の賃金の総額（見込額）</t>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6"/>
  </si>
  <si>
    <t>補助金による賃金改善実施期間</t>
    <phoneticPr fontId="6"/>
  </si>
  <si>
    <t>②ⅰ）「賃金改善実施期間に補助金により賃金改善を行う場合の福祉・介護職員の賃金の総額（見込額）」には、補助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7" eb="39">
      <t>チンギン</t>
    </rPh>
    <rPh sb="40" eb="42">
      <t>ソウガク</t>
    </rPh>
    <rPh sb="43" eb="46">
      <t>ミコミガク</t>
    </rPh>
    <rPh sb="62" eb="63">
      <t>オコナ</t>
    </rPh>
    <rPh sb="65" eb="67">
      <t>バアイ</t>
    </rPh>
    <phoneticPr fontId="6"/>
  </si>
  <si>
    <t>補助金相当額を適切に配分するための賃金改善ルールを定めました。</t>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</si>
  <si>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6" eb="8">
      <t>キュウフ</t>
    </rPh>
    <rPh sb="11" eb="12">
      <t>ガク</t>
    </rPh>
    <rPh sb="14" eb="16">
      <t>ショクイン</t>
    </rPh>
    <rPh sb="17" eb="19">
      <t>チンギン</t>
    </rPh>
    <rPh sb="19" eb="21">
      <t>カイゼン</t>
    </rPh>
    <rPh sb="25" eb="27">
      <t>ゼンガク</t>
    </rPh>
    <rPh sb="27" eb="29">
      <t>シシュツ</t>
    </rPh>
    <phoneticPr fontId="6"/>
  </si>
  <si>
    <t>補助金の対象となる職員の勤務体制及び資格要件を確認しました。</t>
    <rPh sb="4" eb="6">
      <t>タイショウ</t>
    </rPh>
    <rPh sb="9" eb="11">
      <t>ショクイン</t>
    </rPh>
    <rPh sb="12" eb="14">
      <t>キンム</t>
    </rPh>
    <rPh sb="14" eb="16">
      <t>タイセイ</t>
    </rPh>
    <rPh sb="16" eb="17">
      <t>オヨ</t>
    </rPh>
    <rPh sb="18" eb="20">
      <t>シカク</t>
    </rPh>
    <rPh sb="20" eb="22">
      <t>ヨウケン</t>
    </rPh>
    <rPh sb="23" eb="25">
      <t>カクニン</t>
    </rPh>
    <phoneticPr fontId="6"/>
  </si>
  <si>
    <t>本表への虚偽記載の他、補助金の請求に関して不正があった場合は、補助金を返還することとなる場合がある。</t>
    <phoneticPr fontId="6"/>
  </si>
  <si>
    <t>①福祉・介護職員処遇改善支援補助金の見込額</t>
    <rPh sb="1" eb="3">
      <t>フクシ</t>
    </rPh>
    <rPh sb="4" eb="6">
      <t>カイゴ</t>
    </rPh>
    <rPh sb="6" eb="8">
      <t>ショクイン</t>
    </rPh>
    <rPh sb="8" eb="10">
      <t>ショグウ</t>
    </rPh>
    <rPh sb="10" eb="12">
      <t>カイゼン</t>
    </rPh>
    <rPh sb="12" eb="14">
      <t>シエン</t>
    </rPh>
    <rPh sb="14" eb="17">
      <t>ホジョキン</t>
    </rPh>
    <phoneticPr fontId="6"/>
  </si>
  <si>
    <t>３　福祉・介護職員処遇改善支援補助金により賃金改善を行う賃金項目及び方法　</t>
    <rPh sb="2" eb="4">
      <t>フクシ</t>
    </rPh>
    <rPh sb="5" eb="7">
      <t>カイゴ</t>
    </rPh>
    <rPh sb="7" eb="9">
      <t>ショクイン</t>
    </rPh>
    <rPh sb="9" eb="11">
      <t>ショグウ</t>
    </rPh>
    <rPh sb="11" eb="13">
      <t>カイゼン</t>
    </rPh>
    <rPh sb="13" eb="15">
      <t>シエン</t>
    </rPh>
    <rPh sb="15" eb="18">
      <t>ホジョキン</t>
    </rPh>
    <rPh sb="28" eb="30">
      <t>チンギン</t>
    </rPh>
    <rPh sb="32" eb="33">
      <t>オヨ</t>
    </rPh>
    <phoneticPr fontId="6"/>
  </si>
  <si>
    <t>下表に必要事項を入力してください。記入内容が ①補助金計画書 及び ②個表_補助金 に反映されます。</t>
    <rPh sb="0" eb="2">
      <t>カヒョウ</t>
    </rPh>
    <rPh sb="3" eb="5">
      <t>ヒツヨウ</t>
    </rPh>
    <rPh sb="5" eb="7">
      <t>ジコウ</t>
    </rPh>
    <rPh sb="8" eb="10">
      <t>ニュウリョク</t>
    </rPh>
    <rPh sb="17" eb="19">
      <t>キニュウ</t>
    </rPh>
    <rPh sb="19" eb="21">
      <t>ナイヨウ</t>
    </rPh>
    <rPh sb="24" eb="27">
      <t>ホジョキン</t>
    </rPh>
    <rPh sb="27" eb="30">
      <t>ケイカクショ</t>
    </rPh>
    <rPh sb="31" eb="32">
      <t>オヨ</t>
    </rPh>
    <rPh sb="35" eb="37">
      <t>コヒョウ</t>
    </rPh>
    <rPh sb="38" eb="41">
      <t>ホジョキン</t>
    </rPh>
    <rPh sb="43" eb="45">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</si>
</sst>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0.5"/>
      <name val="ＭＳ Ｐゴシック"/>
      <family val="3"/>
      <charset val="128"/>
      <scheme val="minor"/>
    </font>
    <font>
      <sz val="14"/>
      <name val="ＭＳ Ｐゴシック"/>
      <family val="3"/>
      <charset val="128"/>
      <scheme val="major"/>
    </font>
    <font>
      <sz val="11"/>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8"/>
      <name val="ＭＳ Ｐゴシック"/>
      <family val="3"/>
      <charset val="128"/>
      <scheme val="major"/>
    </font>
    <font>
      <sz val="8.5"/>
      <name val="ＭＳ Ｐゴシック"/>
      <family val="3"/>
      <charset val="128"/>
      <scheme val="major"/>
    </font>
    <font>
      <sz val="11"/>
      <color rgb="FFFF0000"/>
      <name val="ＭＳ Ｐゴシック"/>
      <family val="3"/>
      <charset val="128"/>
    </font>
    <font>
      <u/>
      <sz val="11"/>
      <name val="ＭＳ Ｐゴシック"/>
      <family val="3"/>
      <charset val="128"/>
    </font>
    <font>
      <b/>
      <sz val="16"/>
      <color theme="1"/>
      <name val="ＭＳ ゴシック"/>
      <family val="3"/>
      <charset val="128"/>
    </font>
    <font>
      <sz val="11"/>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549">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32" fillId="0" borderId="36" xfId="0" applyFont="1" applyBorder="1" applyAlignment="1">
      <alignment vertical="center" wrapText="1"/>
    </xf>
    <xf numFmtId="0" fontId="32" fillId="0" borderId="60" xfId="0" applyFont="1" applyBorder="1" applyAlignment="1">
      <alignment vertical="center"/>
    </xf>
    <xf numFmtId="0" fontId="32" fillId="0" borderId="177" xfId="0" applyFont="1" applyBorder="1" applyAlignment="1">
      <alignment vertical="center"/>
    </xf>
    <xf numFmtId="0" fontId="32" fillId="0" borderId="51" xfId="0" applyFont="1" applyBorder="1" applyAlignment="1">
      <alignment vertical="center" wrapText="1"/>
    </xf>
    <xf numFmtId="0" fontId="32" fillId="0" borderId="137" xfId="0" applyFont="1" applyBorder="1" applyAlignment="1">
      <alignment vertical="center"/>
    </xf>
    <xf numFmtId="0" fontId="32" fillId="0" borderId="18" xfId="0" applyFont="1" applyBorder="1" applyAlignment="1">
      <alignment vertical="center" wrapText="1"/>
    </xf>
    <xf numFmtId="179" fontId="32" fillId="0" borderId="178" xfId="28" applyNumberFormat="1" applyFont="1" applyBorder="1" applyAlignment="1">
      <alignment vertical="center" wrapText="1"/>
    </xf>
    <xf numFmtId="179" fontId="32" fillId="0" borderId="176" xfId="28" applyNumberFormat="1" applyFont="1" applyBorder="1" applyAlignment="1">
      <alignment vertical="center" wrapText="1"/>
    </xf>
    <xf numFmtId="179" fontId="32" fillId="0" borderId="179" xfId="28" applyNumberFormat="1" applyFont="1" applyBorder="1" applyAlignment="1">
      <alignment vertical="center" wrapText="1"/>
    </xf>
    <xf numFmtId="0" fontId="32" fillId="0" borderId="137" xfId="0" applyFont="1" applyBorder="1" applyAlignment="1">
      <alignment vertical="center" wrapText="1"/>
    </xf>
    <xf numFmtId="0" fontId="34" fillId="0" borderId="138" xfId="0" applyFont="1" applyBorder="1" applyAlignment="1">
      <alignment horizontal="center" vertical="center"/>
    </xf>
    <xf numFmtId="0" fontId="77" fillId="0" borderId="93" xfId="0" applyFont="1" applyBorder="1" applyAlignment="1">
      <alignment vertical="center"/>
    </xf>
    <xf numFmtId="0" fontId="77" fillId="0" borderId="24" xfId="0" applyFont="1" applyBorder="1" applyAlignment="1">
      <alignment vertical="center"/>
    </xf>
    <xf numFmtId="0" fontId="77" fillId="0" borderId="60" xfId="0" applyFont="1" applyBorder="1" applyAlignment="1">
      <alignment vertical="center"/>
    </xf>
    <xf numFmtId="0" fontId="77" fillId="0" borderId="36" xfId="0" applyFont="1" applyBorder="1" applyAlignment="1">
      <alignment vertical="center"/>
    </xf>
    <xf numFmtId="0" fontId="33" fillId="0" borderId="60" xfId="0" applyFont="1" applyBorder="1" applyAlignment="1">
      <alignment vertical="center"/>
    </xf>
    <xf numFmtId="0" fontId="33" fillId="0" borderId="36" xfId="0" applyFont="1" applyBorder="1" applyAlignment="1">
      <alignment vertical="center"/>
    </xf>
    <xf numFmtId="0" fontId="33" fillId="0" borderId="177" xfId="0" applyFont="1" applyBorder="1" applyAlignment="1">
      <alignment vertical="center"/>
    </xf>
    <xf numFmtId="0" fontId="33" fillId="0" borderId="51" xfId="0" applyFont="1" applyBorder="1" applyAlignment="1">
      <alignment vertical="center"/>
    </xf>
    <xf numFmtId="0" fontId="78" fillId="0" borderId="0" xfId="0" applyFont="1" applyFill="1">
      <alignment vertical="center"/>
    </xf>
    <xf numFmtId="0" fontId="79" fillId="0" borderId="0" xfId="0" applyFont="1" applyFill="1">
      <alignment vertical="center"/>
    </xf>
    <xf numFmtId="0" fontId="78" fillId="0" borderId="0" xfId="0" applyFont="1" applyFill="1" applyAlignment="1">
      <alignment vertical="center"/>
    </xf>
    <xf numFmtId="0" fontId="79" fillId="0" borderId="0" xfId="0" applyFont="1" applyFill="1" applyBorder="1" applyAlignment="1">
      <alignment vertical="center"/>
    </xf>
    <xf numFmtId="0" fontId="79" fillId="0" borderId="0" xfId="0" applyFont="1" applyFill="1" applyBorder="1">
      <alignment vertical="center"/>
    </xf>
    <xf numFmtId="177" fontId="80" fillId="0" borderId="0" xfId="0" applyNumberFormat="1" applyFont="1" applyFill="1" applyBorder="1" applyAlignment="1">
      <alignment vertical="center"/>
    </xf>
    <xf numFmtId="0" fontId="80" fillId="0" borderId="0" xfId="0" applyFont="1" applyFill="1" applyBorder="1" applyAlignment="1">
      <alignment vertical="center"/>
    </xf>
    <xf numFmtId="0" fontId="79"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0" xfId="0" applyFont="1" applyFill="1" applyBorder="1" applyAlignment="1">
      <alignment horizontal="left" vertical="center"/>
    </xf>
    <xf numFmtId="177" fontId="80" fillId="0" borderId="138" xfId="0" applyNumberFormat="1" applyFont="1" applyFill="1" applyBorder="1" applyAlignment="1">
      <alignment vertical="center"/>
    </xf>
    <xf numFmtId="0" fontId="79" fillId="0" borderId="18" xfId="0" applyFont="1" applyFill="1" applyBorder="1">
      <alignment vertical="center"/>
    </xf>
    <xf numFmtId="0" fontId="79" fillId="0" borderId="0" xfId="0" applyFont="1" applyFill="1" applyAlignment="1">
      <alignment horizontal="right" vertical="center"/>
    </xf>
    <xf numFmtId="0" fontId="79" fillId="0" borderId="14" xfId="0" applyFont="1" applyFill="1" applyBorder="1">
      <alignment vertical="center"/>
    </xf>
    <xf numFmtId="0" fontId="80" fillId="26" borderId="15" xfId="0" applyFont="1" applyFill="1" applyBorder="1" applyAlignment="1">
      <alignment vertical="center" wrapText="1" shrinkToFit="1"/>
    </xf>
    <xf numFmtId="0" fontId="80" fillId="26" borderId="11" xfId="0" applyFont="1" applyFill="1" applyBorder="1" applyAlignment="1">
      <alignment vertical="center" wrapText="1"/>
    </xf>
    <xf numFmtId="0" fontId="80" fillId="26" borderId="17" xfId="0" applyFont="1" applyFill="1" applyBorder="1" applyAlignment="1">
      <alignment vertical="center" wrapText="1" shrinkToFit="1"/>
    </xf>
    <xf numFmtId="0" fontId="80" fillId="26" borderId="19" xfId="0" applyFont="1" applyFill="1" applyBorder="1" applyAlignment="1">
      <alignment vertical="center" wrapText="1" shrinkToFit="1"/>
    </xf>
    <xf numFmtId="0" fontId="80" fillId="26" borderId="101" xfId="0" applyFont="1" applyFill="1" applyBorder="1" applyAlignment="1">
      <alignment horizontal="center" vertical="center" wrapText="1" shrinkToFit="1"/>
    </xf>
    <xf numFmtId="0" fontId="79" fillId="26" borderId="92" xfId="0" applyFont="1" applyFill="1" applyBorder="1" applyAlignment="1">
      <alignment horizontal="center" vertical="center" textRotation="255" wrapText="1"/>
    </xf>
    <xf numFmtId="0" fontId="80" fillId="26" borderId="17" xfId="0" applyFont="1" applyFill="1" applyBorder="1" applyAlignment="1">
      <alignment horizontal="center" vertical="center" wrapText="1" shrinkToFit="1"/>
    </xf>
    <xf numFmtId="0" fontId="80" fillId="26" borderId="18" xfId="0" applyFont="1" applyFill="1" applyBorder="1" applyAlignment="1">
      <alignment horizontal="center" vertical="center" wrapText="1" shrinkToFit="1"/>
    </xf>
    <xf numFmtId="0" fontId="80" fillId="26" borderId="19" xfId="0" applyFont="1" applyFill="1" applyBorder="1" applyAlignment="1">
      <alignment horizontal="center" vertical="center" wrapText="1" shrinkToFit="1"/>
    </xf>
    <xf numFmtId="0" fontId="80" fillId="26" borderId="92" xfId="0" applyFont="1" applyFill="1" applyBorder="1" applyAlignment="1">
      <alignment horizontal="center" vertical="center" wrapText="1" shrinkToFit="1"/>
    </xf>
    <xf numFmtId="0" fontId="80" fillId="26" borderId="92" xfId="0" applyFont="1" applyFill="1" applyBorder="1" applyAlignment="1">
      <alignment horizontal="center" vertical="center" shrinkToFit="1"/>
    </xf>
    <xf numFmtId="0" fontId="80" fillId="26" borderId="17" xfId="0" applyFont="1" applyFill="1" applyBorder="1" applyAlignment="1">
      <alignment horizontal="center" vertical="center" shrinkToFit="1"/>
    </xf>
    <xf numFmtId="0" fontId="80" fillId="26" borderId="92" xfId="0" applyFont="1" applyFill="1" applyBorder="1" applyAlignment="1">
      <alignment horizontal="center" vertical="center" wrapText="1"/>
    </xf>
    <xf numFmtId="0" fontId="80" fillId="26" borderId="92" xfId="0" applyFont="1" applyFill="1" applyBorder="1" applyAlignment="1">
      <alignment horizontal="center" vertical="center" textRotation="255"/>
    </xf>
    <xf numFmtId="0" fontId="80" fillId="26" borderId="17" xfId="0" applyFont="1" applyFill="1" applyBorder="1" applyAlignment="1">
      <alignment horizontal="center" vertical="center"/>
    </xf>
    <xf numFmtId="0" fontId="80" fillId="26" borderId="18" xfId="0" applyFont="1" applyFill="1" applyBorder="1" applyAlignment="1">
      <alignment horizontal="center" vertical="center"/>
    </xf>
    <xf numFmtId="0" fontId="79" fillId="26" borderId="19" xfId="0" applyFont="1" applyFill="1" applyBorder="1">
      <alignment vertical="center"/>
    </xf>
    <xf numFmtId="0" fontId="79" fillId="26" borderId="16" xfId="0" applyFont="1" applyFill="1" applyBorder="1">
      <alignment vertical="center"/>
    </xf>
    <xf numFmtId="0" fontId="80" fillId="0" borderId="10" xfId="0" applyFont="1" applyFill="1" applyBorder="1" applyAlignment="1">
      <alignment vertical="center" wrapText="1"/>
    </xf>
    <xf numFmtId="0" fontId="80" fillId="0" borderId="20" xfId="0" applyFont="1" applyFill="1" applyBorder="1" applyAlignment="1">
      <alignment horizontal="center" vertical="center"/>
    </xf>
    <xf numFmtId="0" fontId="80" fillId="0" borderId="28" xfId="0" applyFont="1" applyFill="1" applyBorder="1" applyAlignment="1">
      <alignment horizontal="center" vertical="center"/>
    </xf>
    <xf numFmtId="0" fontId="80" fillId="0" borderId="28" xfId="0" applyFont="1" applyFill="1" applyBorder="1" applyAlignment="1" applyProtection="1">
      <alignment horizontal="center" vertical="center"/>
      <protection locked="0"/>
    </xf>
    <xf numFmtId="0" fontId="80" fillId="0" borderId="30" xfId="0" applyFont="1" applyFill="1" applyBorder="1" applyAlignment="1" applyProtection="1">
      <alignment horizontal="center" vertical="center"/>
      <protection locked="0"/>
    </xf>
    <xf numFmtId="0" fontId="80" fillId="0" borderId="10" xfId="0" applyFont="1" applyFill="1" applyBorder="1" applyAlignment="1" applyProtection="1">
      <alignment vertical="center" wrapText="1"/>
      <protection locked="0"/>
    </xf>
    <xf numFmtId="0" fontId="79" fillId="0" borderId="12" xfId="0" applyFont="1" applyFill="1" applyBorder="1" applyAlignment="1">
      <alignment vertical="center" wrapText="1"/>
    </xf>
    <xf numFmtId="0" fontId="80" fillId="29" borderId="10" xfId="0" applyFont="1" applyFill="1" applyBorder="1" applyAlignment="1" applyProtection="1">
      <alignment horizontal="center" vertical="center"/>
      <protection locked="0"/>
    </xf>
    <xf numFmtId="179" fontId="80" fillId="0" borderId="10" xfId="28" applyNumberFormat="1" applyFont="1" applyFill="1" applyBorder="1" applyAlignment="1">
      <alignment vertical="center" shrinkToFit="1"/>
    </xf>
    <xf numFmtId="0" fontId="83" fillId="0" borderId="12" xfId="0" applyFont="1" applyFill="1" applyBorder="1" applyAlignment="1">
      <alignment vertical="center"/>
    </xf>
    <xf numFmtId="0" fontId="80" fillId="26" borderId="36" xfId="0" applyFont="1" applyFill="1" applyBorder="1" applyAlignment="1" applyProtection="1">
      <alignment horizontal="center" vertical="center"/>
      <protection locked="0"/>
    </xf>
    <xf numFmtId="0" fontId="83" fillId="26" borderId="36" xfId="0" applyFont="1" applyFill="1" applyBorder="1" applyAlignment="1">
      <alignment vertical="center"/>
    </xf>
    <xf numFmtId="0" fontId="83" fillId="0" borderId="36" xfId="0" applyFont="1" applyFill="1" applyBorder="1" applyAlignment="1" applyProtection="1">
      <alignment vertical="center"/>
      <protection locked="0"/>
    </xf>
    <xf numFmtId="0" fontId="83" fillId="0" borderId="36" xfId="0" applyFont="1" applyFill="1" applyBorder="1" applyAlignment="1">
      <alignment vertical="center"/>
    </xf>
    <xf numFmtId="0" fontId="79" fillId="0" borderId="36" xfId="0" applyFont="1" applyFill="1" applyBorder="1">
      <alignment vertical="center"/>
    </xf>
    <xf numFmtId="0" fontId="79" fillId="0" borderId="36" xfId="0" applyFont="1" applyFill="1" applyBorder="1" applyAlignment="1">
      <alignment horizontal="center" vertical="center"/>
    </xf>
    <xf numFmtId="0" fontId="79" fillId="0" borderId="36" xfId="0" applyFont="1" applyFill="1" applyBorder="1" applyAlignment="1">
      <alignment vertical="center"/>
    </xf>
    <xf numFmtId="177" fontId="80" fillId="0" borderId="10" xfId="0" applyNumberFormat="1" applyFont="1" applyFill="1" applyBorder="1">
      <alignment vertical="center"/>
    </xf>
    <xf numFmtId="0" fontId="79" fillId="0" borderId="11" xfId="0" applyFont="1" applyFill="1" applyBorder="1" applyAlignment="1">
      <alignment vertical="center"/>
    </xf>
    <xf numFmtId="0" fontId="85" fillId="0" borderId="0" xfId="0" applyFont="1" applyFill="1">
      <alignment vertical="center"/>
    </xf>
    <xf numFmtId="0" fontId="86" fillId="0" borderId="0" xfId="0" applyFont="1" applyFill="1">
      <alignment vertical="center"/>
    </xf>
    <xf numFmtId="0" fontId="87" fillId="0" borderId="10" xfId="0" applyFont="1" applyFill="1" applyBorder="1" applyAlignment="1">
      <alignment vertical="center"/>
    </xf>
    <xf numFmtId="0" fontId="86" fillId="0" borderId="0" xfId="0" applyFont="1" applyFill="1" applyBorder="1" applyAlignment="1">
      <alignment vertical="center"/>
    </xf>
    <xf numFmtId="0" fontId="86" fillId="0" borderId="0" xfId="0" applyFont="1">
      <alignment vertical="center"/>
    </xf>
    <xf numFmtId="0" fontId="89" fillId="0" borderId="0" xfId="0" applyFont="1" applyFill="1">
      <alignment vertical="center"/>
    </xf>
    <xf numFmtId="0" fontId="86" fillId="0" borderId="0" xfId="0" applyFont="1" applyFill="1" applyBorder="1">
      <alignment vertical="center"/>
    </xf>
    <xf numFmtId="0" fontId="86" fillId="0" borderId="0" xfId="0" applyFont="1" applyFill="1" applyBorder="1" applyProtection="1">
      <alignment vertical="center"/>
      <protection locked="0"/>
    </xf>
    <xf numFmtId="0" fontId="86" fillId="0" borderId="0" xfId="0" applyFont="1" applyProtection="1">
      <alignment vertical="center"/>
      <protection locked="0"/>
    </xf>
    <xf numFmtId="0" fontId="83" fillId="0" borderId="0" xfId="0" applyFont="1" applyFill="1">
      <alignment vertical="center"/>
    </xf>
    <xf numFmtId="0" fontId="87" fillId="0" borderId="77" xfId="0" applyFont="1" applyFill="1" applyBorder="1">
      <alignment vertical="center"/>
    </xf>
    <xf numFmtId="0" fontId="87" fillId="0" borderId="12" xfId="0" applyFont="1" applyFill="1" applyBorder="1">
      <alignment vertical="center"/>
    </xf>
    <xf numFmtId="0" fontId="87" fillId="0" borderId="36" xfId="0" applyFont="1" applyFill="1" applyBorder="1">
      <alignment vertical="center"/>
    </xf>
    <xf numFmtId="0" fontId="87" fillId="0" borderId="11" xfId="0" applyFont="1" applyBorder="1">
      <alignment vertical="center"/>
    </xf>
    <xf numFmtId="0" fontId="83" fillId="0" borderId="0" xfId="0" applyFont="1">
      <alignment vertical="center"/>
    </xf>
    <xf numFmtId="0" fontId="90" fillId="0" borderId="0" xfId="0" applyFont="1" applyFill="1">
      <alignment vertical="center"/>
    </xf>
    <xf numFmtId="0" fontId="87" fillId="0" borderId="0" xfId="0" applyFont="1" applyFill="1" applyBorder="1" applyAlignment="1">
      <alignment horizontal="left" vertical="center" wrapText="1"/>
    </xf>
    <xf numFmtId="0" fontId="87" fillId="0" borderId="0" xfId="0" applyFont="1" applyAlignment="1">
      <alignment horizontal="left" vertical="center" wrapText="1"/>
    </xf>
    <xf numFmtId="49" fontId="89" fillId="0" borderId="0" xfId="0" applyNumberFormat="1" applyFont="1" applyFill="1">
      <alignment vertical="center"/>
    </xf>
    <xf numFmtId="0" fontId="86" fillId="0" borderId="0" xfId="0" applyFont="1" applyFill="1" applyAlignment="1">
      <alignment vertical="center"/>
    </xf>
    <xf numFmtId="0" fontId="79" fillId="0" borderId="0" xfId="0" applyFont="1">
      <alignment vertical="center"/>
    </xf>
    <xf numFmtId="0" fontId="91" fillId="0" borderId="0" xfId="0" applyFont="1" applyFill="1">
      <alignment vertical="center"/>
    </xf>
    <xf numFmtId="49" fontId="86" fillId="0" borderId="0" xfId="0" applyNumberFormat="1" applyFont="1" applyFill="1">
      <alignment vertical="center"/>
    </xf>
    <xf numFmtId="0" fontId="87" fillId="0" borderId="0" xfId="0" applyFont="1" applyFill="1">
      <alignment vertical="center"/>
    </xf>
    <xf numFmtId="0" fontId="94" fillId="32" borderId="138" xfId="0" applyFont="1" applyFill="1" applyBorder="1" applyAlignment="1">
      <alignment horizontal="center" vertical="center"/>
    </xf>
    <xf numFmtId="0" fontId="94" fillId="33" borderId="26" xfId="0" applyFont="1" applyFill="1" applyBorder="1">
      <alignment vertical="center"/>
    </xf>
    <xf numFmtId="0" fontId="94" fillId="33" borderId="31" xfId="0" applyFont="1" applyFill="1" applyBorder="1">
      <alignment vertical="center"/>
    </xf>
    <xf numFmtId="0" fontId="95" fillId="33" borderId="32" xfId="0" applyFont="1" applyFill="1" applyBorder="1">
      <alignment vertical="center"/>
    </xf>
    <xf numFmtId="0" fontId="86" fillId="0" borderId="33" xfId="0" applyFont="1" applyFill="1" applyBorder="1">
      <alignment vertical="center"/>
    </xf>
    <xf numFmtId="0" fontId="87" fillId="0" borderId="33" xfId="0" applyFont="1" applyBorder="1" applyAlignment="1">
      <alignment horizontal="center" vertical="center"/>
    </xf>
    <xf numFmtId="0" fontId="96" fillId="0" borderId="0" xfId="0" applyFont="1" applyFill="1" applyBorder="1" applyAlignment="1">
      <alignment vertical="center" wrapText="1" shrinkToFit="1"/>
    </xf>
    <xf numFmtId="0" fontId="96" fillId="0" borderId="18" xfId="0" applyFont="1" applyBorder="1" applyAlignment="1">
      <alignment vertical="center" shrinkToFit="1"/>
    </xf>
    <xf numFmtId="0" fontId="96" fillId="0" borderId="0" xfId="0" applyFont="1" applyBorder="1" applyAlignment="1">
      <alignment vertical="center" shrinkToFit="1"/>
    </xf>
    <xf numFmtId="0" fontId="96" fillId="0" borderId="0" xfId="0" applyFont="1" applyFill="1" applyBorder="1">
      <alignment vertical="center"/>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7" fillId="0" borderId="0" xfId="0" applyFont="1" applyFill="1" applyBorder="1" applyAlignment="1">
      <alignment horizontal="center" vertical="center"/>
    </xf>
    <xf numFmtId="0" fontId="86" fillId="0" borderId="33" xfId="0" applyFont="1" applyBorder="1" applyAlignment="1">
      <alignment horizontal="center" vertical="center"/>
    </xf>
    <xf numFmtId="0" fontId="96" fillId="26" borderId="11" xfId="0" applyFont="1" applyFill="1" applyBorder="1" applyAlignment="1">
      <alignment vertical="center" shrinkToFit="1"/>
    </xf>
    <xf numFmtId="0" fontId="96" fillId="0" borderId="14" xfId="0" applyFont="1" applyBorder="1" applyAlignment="1">
      <alignment vertical="center" shrinkToFit="1"/>
    </xf>
    <xf numFmtId="2" fontId="96" fillId="0" borderId="21" xfId="0" applyNumberFormat="1" applyFont="1" applyBorder="1" applyAlignment="1">
      <alignment vertical="center" shrinkToFit="1"/>
    </xf>
    <xf numFmtId="0" fontId="96" fillId="0" borderId="21" xfId="0" applyFont="1" applyBorder="1" applyAlignment="1">
      <alignment vertical="center" shrinkToFit="1"/>
    </xf>
    <xf numFmtId="0" fontId="96" fillId="0" borderId="15" xfId="0" applyFont="1" applyBorder="1" applyAlignment="1">
      <alignment vertical="center" shrinkToFit="1"/>
    </xf>
    <xf numFmtId="0" fontId="96" fillId="26" borderId="65" xfId="0" applyFont="1" applyFill="1" applyBorder="1" applyAlignment="1">
      <alignment vertical="center" shrinkToFit="1"/>
    </xf>
    <xf numFmtId="0" fontId="96" fillId="0" borderId="33" xfId="0" applyFont="1" applyBorder="1" applyAlignment="1">
      <alignment horizontal="right" vertical="center" shrinkToFit="1"/>
    </xf>
    <xf numFmtId="0" fontId="96" fillId="0" borderId="16" xfId="0" applyFont="1" applyBorder="1" applyAlignment="1">
      <alignment vertical="center" shrinkToFit="1"/>
    </xf>
    <xf numFmtId="0" fontId="99" fillId="26" borderId="19" xfId="0" applyFont="1" applyFill="1" applyBorder="1" applyAlignment="1">
      <alignment vertical="center"/>
    </xf>
    <xf numFmtId="0" fontId="100" fillId="0" borderId="0" xfId="0" applyFont="1" applyBorder="1" applyAlignment="1">
      <alignment horizontal="left" vertical="center"/>
    </xf>
    <xf numFmtId="0" fontId="87" fillId="0" borderId="36" xfId="0" applyFont="1" applyFill="1" applyBorder="1" applyAlignment="1">
      <alignment horizontal="center" vertical="center"/>
    </xf>
    <xf numFmtId="0" fontId="83" fillId="0" borderId="36" xfId="0" applyFont="1" applyBorder="1">
      <alignment vertical="center"/>
    </xf>
    <xf numFmtId="0" fontId="87" fillId="0" borderId="33" xfId="0" applyFont="1" applyFill="1" applyBorder="1" applyAlignment="1">
      <alignment horizontal="center" vertical="center"/>
    </xf>
    <xf numFmtId="0" fontId="83" fillId="0" borderId="0" xfId="0" applyFont="1" applyBorder="1">
      <alignment vertical="center"/>
    </xf>
    <xf numFmtId="0" fontId="101" fillId="0" borderId="21" xfId="0" applyFont="1" applyFill="1" applyBorder="1" applyAlignment="1">
      <alignment vertical="center"/>
    </xf>
    <xf numFmtId="0" fontId="87" fillId="0" borderId="21" xfId="0" applyFont="1" applyFill="1" applyBorder="1" applyAlignment="1"/>
    <xf numFmtId="0" fontId="87" fillId="0" borderId="0" xfId="0" applyFont="1" applyFill="1" applyBorder="1" applyAlignment="1"/>
    <xf numFmtId="0" fontId="87" fillId="0" borderId="0" xfId="0" applyFont="1" applyAlignment="1"/>
    <xf numFmtId="0" fontId="92" fillId="0" borderId="0" xfId="0" applyFont="1" applyFill="1" applyBorder="1" applyAlignment="1">
      <alignment vertical="center"/>
    </xf>
    <xf numFmtId="0" fontId="92" fillId="0" borderId="0" xfId="0" applyFont="1" applyFill="1" applyBorder="1" applyAlignment="1"/>
    <xf numFmtId="0" fontId="92" fillId="0" borderId="0" xfId="0" applyFont="1" applyAlignment="1"/>
    <xf numFmtId="0" fontId="92" fillId="0" borderId="0" xfId="0" applyFont="1" applyFill="1" applyAlignment="1">
      <alignment horizontal="right" vertical="top"/>
    </xf>
    <xf numFmtId="0" fontId="92" fillId="0" borderId="0" xfId="0" applyFont="1" applyFill="1" applyBorder="1" applyAlignment="1">
      <alignment vertical="center" wrapText="1"/>
    </xf>
    <xf numFmtId="0" fontId="79" fillId="0" borderId="0" xfId="0" applyFont="1" applyFill="1" applyAlignment="1">
      <alignment vertical="center"/>
    </xf>
    <xf numFmtId="0" fontId="91" fillId="0" borderId="0" xfId="0" applyFont="1" applyFill="1" applyAlignment="1">
      <alignment vertical="center"/>
    </xf>
    <xf numFmtId="0" fontId="102" fillId="0" borderId="0" xfId="0" applyFont="1" applyFill="1" applyBorder="1" applyAlignment="1">
      <alignment vertical="center"/>
    </xf>
    <xf numFmtId="0" fontId="87" fillId="0" borderId="0" xfId="0" applyFont="1" applyFill="1" applyBorder="1">
      <alignment vertical="center"/>
    </xf>
    <xf numFmtId="0" fontId="85" fillId="0" borderId="0" xfId="0" applyFont="1" applyFill="1" applyBorder="1" applyAlignment="1">
      <alignment vertical="center" wrapText="1"/>
    </xf>
    <xf numFmtId="0" fontId="85" fillId="0" borderId="0" xfId="0" applyFont="1" applyAlignment="1">
      <alignment vertical="center" wrapText="1"/>
    </xf>
    <xf numFmtId="0" fontId="87" fillId="29" borderId="12" xfId="0" applyFont="1" applyFill="1" applyBorder="1" applyAlignment="1" applyProtection="1">
      <alignment vertical="center"/>
      <protection locked="0"/>
    </xf>
    <xf numFmtId="0" fontId="87" fillId="29" borderId="36" xfId="0" applyFont="1" applyFill="1" applyBorder="1" applyAlignment="1" applyProtection="1">
      <alignment vertical="center"/>
      <protection locked="0"/>
    </xf>
    <xf numFmtId="0" fontId="87" fillId="0" borderId="21" xfId="0" applyFont="1" applyFill="1" applyBorder="1" applyAlignment="1" applyProtection="1">
      <alignment vertical="center"/>
      <protection locked="0"/>
    </xf>
    <xf numFmtId="0" fontId="87" fillId="0" borderId="36" xfId="0" applyFont="1" applyFill="1" applyBorder="1" applyAlignment="1" applyProtection="1">
      <alignment vertical="center"/>
      <protection locked="0"/>
    </xf>
    <xf numFmtId="0" fontId="87" fillId="0" borderId="11" xfId="0" applyFont="1" applyFill="1" applyBorder="1" applyAlignment="1" applyProtection="1">
      <alignment vertical="center"/>
      <protection locked="0"/>
    </xf>
    <xf numFmtId="0" fontId="87" fillId="26" borderId="11" xfId="0" applyFont="1" applyFill="1" applyBorder="1" applyAlignment="1" applyProtection="1">
      <alignment vertical="center"/>
      <protection locked="0"/>
    </xf>
    <xf numFmtId="0" fontId="85" fillId="0" borderId="14" xfId="0" applyFont="1" applyFill="1" applyBorder="1" applyAlignment="1" applyProtection="1">
      <alignment vertical="center"/>
      <protection locked="0"/>
    </xf>
    <xf numFmtId="0" fontId="92" fillId="0" borderId="21" xfId="0" applyFont="1" applyFill="1" applyBorder="1" applyAlignment="1" applyProtection="1">
      <alignment vertical="center"/>
      <protection locked="0"/>
    </xf>
    <xf numFmtId="0" fontId="87" fillId="0" borderId="15" xfId="0" applyFont="1" applyBorder="1" applyProtection="1">
      <alignment vertical="center"/>
      <protection locked="0"/>
    </xf>
    <xf numFmtId="0" fontId="87" fillId="29" borderId="33" xfId="0" applyFont="1" applyFill="1" applyBorder="1" applyAlignment="1" applyProtection="1">
      <alignment vertical="center"/>
      <protection locked="0"/>
    </xf>
    <xf numFmtId="0" fontId="92" fillId="0" borderId="0" xfId="0" applyFont="1" applyFill="1" applyBorder="1" applyAlignment="1" applyProtection="1">
      <alignment vertical="center"/>
      <protection locked="0"/>
    </xf>
    <xf numFmtId="0" fontId="87" fillId="0" borderId="0" xfId="0" applyFont="1" applyFill="1" applyBorder="1" applyAlignment="1" applyProtection="1">
      <alignment vertical="center"/>
      <protection locked="0"/>
    </xf>
    <xf numFmtId="0" fontId="87" fillId="29" borderId="0" xfId="0" applyFont="1" applyFill="1" applyBorder="1" applyAlignment="1" applyProtection="1">
      <alignment vertical="center"/>
      <protection locked="0"/>
    </xf>
    <xf numFmtId="0" fontId="85" fillId="0" borderId="0" xfId="0" applyFont="1" applyFill="1" applyBorder="1" applyAlignment="1" applyProtection="1">
      <alignment vertical="center"/>
      <protection locked="0"/>
    </xf>
    <xf numFmtId="0" fontId="85" fillId="29" borderId="0" xfId="0" applyFont="1" applyFill="1" applyBorder="1" applyAlignment="1" applyProtection="1">
      <alignment vertical="center"/>
      <protection locked="0"/>
    </xf>
    <xf numFmtId="0" fontId="92" fillId="0" borderId="16" xfId="0" applyFont="1" applyBorder="1" applyProtection="1">
      <alignment vertical="center"/>
      <protection locked="0"/>
    </xf>
    <xf numFmtId="0" fontId="85" fillId="0" borderId="33" xfId="0" applyFont="1" applyFill="1" applyBorder="1" applyAlignment="1" applyProtection="1">
      <alignment vertical="center"/>
      <protection locked="0"/>
    </xf>
    <xf numFmtId="0" fontId="85" fillId="0" borderId="0" xfId="0" applyFont="1" applyFill="1" applyBorder="1" applyAlignment="1" applyProtection="1">
      <alignment horizontal="center" vertical="center"/>
      <protection locked="0"/>
    </xf>
    <xf numFmtId="0" fontId="85" fillId="0" borderId="16" xfId="0" applyFont="1" applyBorder="1" applyProtection="1">
      <alignment vertical="center"/>
      <protection locked="0"/>
    </xf>
    <xf numFmtId="0" fontId="85" fillId="0" borderId="0" xfId="0" applyFont="1" applyFill="1" applyBorder="1" applyAlignment="1">
      <alignment horizontal="left" vertical="center" wrapText="1"/>
    </xf>
    <xf numFmtId="0" fontId="85" fillId="0" borderId="0" xfId="0" applyFont="1" applyFill="1" applyBorder="1" applyAlignment="1" applyProtection="1">
      <alignment horizontal="left" vertical="center"/>
      <protection locked="0"/>
    </xf>
    <xf numFmtId="0" fontId="87"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left" vertical="center"/>
      <protection locked="0"/>
    </xf>
    <xf numFmtId="0" fontId="87" fillId="0" borderId="0" xfId="0" applyFont="1" applyAlignment="1" applyProtection="1">
      <alignment horizontal="center" vertical="center"/>
      <protection locked="0"/>
    </xf>
    <xf numFmtId="0" fontId="85" fillId="0" borderId="0" xfId="0" applyFont="1" applyFill="1" applyBorder="1" applyAlignment="1">
      <alignment vertical="center"/>
    </xf>
    <xf numFmtId="0" fontId="79" fillId="0" borderId="0" xfId="0" applyFont="1" applyBorder="1">
      <alignment vertical="center"/>
    </xf>
    <xf numFmtId="0" fontId="103" fillId="26" borderId="0" xfId="0" applyFont="1" applyFill="1" applyBorder="1" applyAlignment="1">
      <alignment vertical="center" wrapText="1"/>
    </xf>
    <xf numFmtId="0" fontId="85" fillId="26" borderId="0" xfId="0" applyFont="1" applyFill="1" applyBorder="1" applyAlignment="1">
      <alignment vertical="center"/>
    </xf>
    <xf numFmtId="0" fontId="103" fillId="26" borderId="0" xfId="0" applyFont="1" applyFill="1" applyAlignment="1">
      <alignment vertical="center" wrapText="1"/>
    </xf>
    <xf numFmtId="0" fontId="85" fillId="26" borderId="0" xfId="0" applyFont="1" applyFill="1" applyBorder="1" applyAlignment="1">
      <alignment vertical="center" wrapText="1"/>
    </xf>
    <xf numFmtId="0" fontId="103" fillId="29" borderId="93" xfId="0" applyFont="1" applyFill="1" applyBorder="1" applyAlignment="1">
      <alignment vertical="center" wrapText="1"/>
    </xf>
    <xf numFmtId="0" fontId="103" fillId="29" borderId="35" xfId="0" applyFont="1" applyFill="1" applyBorder="1" applyAlignment="1">
      <alignment vertical="center" wrapText="1"/>
    </xf>
    <xf numFmtId="0" fontId="103" fillId="29" borderId="60" xfId="0" applyFont="1" applyFill="1" applyBorder="1" applyAlignment="1">
      <alignment vertical="center" wrapText="1"/>
    </xf>
    <xf numFmtId="0" fontId="85" fillId="26" borderId="36" xfId="0" applyFont="1" applyFill="1" applyBorder="1">
      <alignment vertical="center"/>
    </xf>
    <xf numFmtId="0" fontId="86" fillId="26" borderId="36" xfId="0" applyFont="1" applyFill="1" applyBorder="1">
      <alignment vertical="center"/>
    </xf>
    <xf numFmtId="0" fontId="86" fillId="26" borderId="11" xfId="0" applyFont="1" applyFill="1" applyBorder="1">
      <alignment vertical="center"/>
    </xf>
    <xf numFmtId="0" fontId="104" fillId="0" borderId="0" xfId="0" applyFont="1">
      <alignment vertical="center"/>
    </xf>
    <xf numFmtId="0" fontId="103" fillId="29" borderId="107" xfId="0" applyFont="1" applyFill="1" applyBorder="1" applyAlignment="1">
      <alignment vertical="center" wrapText="1"/>
    </xf>
    <xf numFmtId="0" fontId="85" fillId="26" borderId="105" xfId="0" applyFont="1" applyFill="1" applyBorder="1" applyAlignment="1">
      <alignment vertical="center"/>
    </xf>
    <xf numFmtId="0" fontId="103" fillId="26" borderId="105" xfId="0" applyFont="1" applyFill="1" applyBorder="1" applyAlignment="1">
      <alignment vertical="center" wrapText="1"/>
    </xf>
    <xf numFmtId="0" fontId="103" fillId="26" borderId="144" xfId="0" applyFont="1" applyFill="1" applyBorder="1" applyAlignment="1">
      <alignment vertical="center" wrapText="1"/>
    </xf>
    <xf numFmtId="0" fontId="92" fillId="26" borderId="0" xfId="0" applyFont="1" applyFill="1" applyBorder="1" applyAlignment="1">
      <alignment horizontal="right" vertical="top"/>
    </xf>
    <xf numFmtId="0" fontId="92" fillId="26" borderId="0" xfId="0" applyFont="1" applyFill="1" applyBorder="1" applyAlignment="1">
      <alignment vertical="top"/>
    </xf>
    <xf numFmtId="0" fontId="92" fillId="26" borderId="0" xfId="0" applyFont="1" applyFill="1" applyBorder="1" applyAlignment="1">
      <alignment horizontal="right" vertical="top" wrapText="1"/>
    </xf>
    <xf numFmtId="0" fontId="92" fillId="26" borderId="0" xfId="0" applyFont="1" applyFill="1" applyBorder="1" applyAlignment="1">
      <alignment vertical="top" wrapText="1"/>
    </xf>
    <xf numFmtId="0" fontId="92" fillId="26" borderId="0" xfId="0" applyFont="1" applyFill="1" applyAlignment="1">
      <alignment vertical="top" wrapText="1"/>
    </xf>
    <xf numFmtId="0" fontId="103" fillId="26" borderId="43" xfId="0" applyFont="1" applyFill="1" applyBorder="1" applyAlignment="1">
      <alignment vertical="center" wrapText="1"/>
    </xf>
    <xf numFmtId="0" fontId="103" fillId="26" borderId="44" xfId="0" applyFont="1" applyFill="1" applyBorder="1" applyAlignment="1">
      <alignment vertical="center" wrapText="1"/>
    </xf>
    <xf numFmtId="0" fontId="103" fillId="26" borderId="45" xfId="0" applyFont="1" applyFill="1" applyBorder="1" applyAlignment="1">
      <alignment vertical="center" wrapText="1"/>
    </xf>
    <xf numFmtId="0" fontId="103" fillId="26" borderId="35" xfId="0" applyFont="1" applyFill="1" applyBorder="1" applyAlignment="1">
      <alignment vertical="center" wrapText="1"/>
    </xf>
    <xf numFmtId="0" fontId="103" fillId="26" borderId="37" xfId="0" applyFont="1" applyFill="1" applyBorder="1" applyAlignment="1">
      <alignment vertical="center" wrapText="1"/>
    </xf>
    <xf numFmtId="0" fontId="103" fillId="0" borderId="35" xfId="0" applyFont="1" applyFill="1" applyBorder="1">
      <alignment vertical="center"/>
    </xf>
    <xf numFmtId="0" fontId="103" fillId="0" borderId="0" xfId="0" applyFont="1" applyFill="1" applyBorder="1">
      <alignment vertical="center"/>
    </xf>
    <xf numFmtId="0" fontId="103" fillId="0" borderId="0" xfId="0" applyFont="1" applyFill="1" applyBorder="1" applyAlignment="1">
      <alignment vertical="center" wrapText="1"/>
    </xf>
    <xf numFmtId="0" fontId="104" fillId="0" borderId="0" xfId="0" applyFont="1" applyFill="1">
      <alignment vertical="center"/>
    </xf>
    <xf numFmtId="0" fontId="103" fillId="26" borderId="35" xfId="0" applyFont="1" applyFill="1" applyBorder="1">
      <alignment vertical="center"/>
    </xf>
    <xf numFmtId="0" fontId="105" fillId="26" borderId="0" xfId="0" applyFont="1" applyFill="1" applyBorder="1">
      <alignment vertical="center"/>
    </xf>
    <xf numFmtId="0" fontId="103" fillId="26" borderId="0" xfId="0" applyFont="1" applyFill="1" applyBorder="1">
      <alignment vertical="center"/>
    </xf>
    <xf numFmtId="0" fontId="103" fillId="0" borderId="107" xfId="0" applyFont="1" applyFill="1" applyBorder="1">
      <alignment vertical="center"/>
    </xf>
    <xf numFmtId="0" fontId="105" fillId="0" borderId="105" xfId="0" applyFont="1" applyFill="1" applyBorder="1">
      <alignment vertical="center"/>
    </xf>
    <xf numFmtId="0" fontId="103" fillId="0" borderId="105" xfId="0" applyFont="1" applyFill="1" applyBorder="1">
      <alignment vertical="center"/>
    </xf>
    <xf numFmtId="0" fontId="103" fillId="0" borderId="105" xfId="0" applyFont="1" applyFill="1" applyBorder="1" applyAlignment="1">
      <alignment vertical="center"/>
    </xf>
    <xf numFmtId="0" fontId="103" fillId="0" borderId="105" xfId="0" applyFont="1" applyFill="1" applyBorder="1" applyAlignment="1">
      <alignment horizontal="center" vertical="center"/>
    </xf>
    <xf numFmtId="0" fontId="103" fillId="0" borderId="105" xfId="0" applyFont="1" applyFill="1" applyBorder="1" applyAlignment="1" applyProtection="1">
      <alignment vertical="center" shrinkToFit="1"/>
      <protection locked="0"/>
    </xf>
    <xf numFmtId="0" fontId="105" fillId="0" borderId="105" xfId="0" applyFont="1" applyFill="1" applyBorder="1" applyAlignment="1">
      <alignment horizontal="center" vertical="center"/>
    </xf>
    <xf numFmtId="0" fontId="105" fillId="0" borderId="106" xfId="0" applyFont="1" applyBorder="1">
      <alignment vertical="center"/>
    </xf>
    <xf numFmtId="0" fontId="106" fillId="0" borderId="35" xfId="0" applyFont="1" applyFill="1" applyBorder="1" applyAlignment="1">
      <alignment vertical="center" wrapText="1"/>
    </xf>
    <xf numFmtId="0" fontId="84" fillId="0" borderId="0" xfId="0" applyFont="1" applyFill="1" applyBorder="1" applyAlignment="1">
      <alignment vertical="center"/>
    </xf>
    <xf numFmtId="0" fontId="106" fillId="0" borderId="0" xfId="0" applyFont="1" applyFill="1" applyBorder="1" applyAlignment="1">
      <alignment vertical="center" wrapText="1"/>
    </xf>
    <xf numFmtId="0" fontId="106" fillId="0" borderId="44" xfId="0" applyFont="1" applyBorder="1" applyAlignment="1">
      <alignment vertical="center" wrapText="1"/>
    </xf>
    <xf numFmtId="0" fontId="106" fillId="0" borderId="0" xfId="0" applyFont="1" applyFill="1" applyBorder="1">
      <alignment vertical="center"/>
    </xf>
    <xf numFmtId="0" fontId="79" fillId="26" borderId="0" xfId="0" applyFont="1" applyFill="1">
      <alignment vertical="center"/>
    </xf>
    <xf numFmtId="0" fontId="78" fillId="26" borderId="0" xfId="0" applyFont="1" applyFill="1">
      <alignment vertical="center"/>
    </xf>
    <xf numFmtId="0" fontId="79" fillId="26" borderId="0" xfId="0" applyFont="1" applyFill="1" applyAlignment="1">
      <alignment horizontal="center" vertical="center"/>
    </xf>
    <xf numFmtId="0" fontId="80" fillId="26" borderId="33" xfId="0" applyFont="1" applyFill="1" applyBorder="1" applyAlignment="1">
      <alignment vertical="center" wrapText="1"/>
    </xf>
    <xf numFmtId="0" fontId="80" fillId="26" borderId="101" xfId="0" applyFont="1" applyFill="1" applyBorder="1" applyAlignment="1">
      <alignment vertical="center" wrapText="1"/>
    </xf>
    <xf numFmtId="0" fontId="79" fillId="0" borderId="0" xfId="0" applyFont="1" applyAlignment="1">
      <alignment vertical="center" wrapText="1"/>
    </xf>
    <xf numFmtId="0" fontId="79" fillId="0" borderId="0" xfId="0" applyFont="1" applyFill="1" applyAlignment="1">
      <alignment vertical="center" wrapText="1"/>
    </xf>
    <xf numFmtId="38" fontId="0" fillId="28" borderId="96" xfId="34" applyFont="1" applyFill="1" applyBorder="1">
      <alignment vertical="center"/>
    </xf>
    <xf numFmtId="38" fontId="0" fillId="28" borderId="10" xfId="34" applyFont="1" applyFill="1" applyBorder="1">
      <alignment vertical="center"/>
    </xf>
    <xf numFmtId="0" fontId="0" fillId="29" borderId="10" xfId="0" applyFill="1" applyBorder="1" applyAlignment="1">
      <alignment vertical="center"/>
    </xf>
    <xf numFmtId="0" fontId="0" fillId="0" borderId="28" xfId="0" applyFill="1" applyBorder="1" applyAlignment="1">
      <alignment horizontal="center" vertical="center"/>
    </xf>
    <xf numFmtId="38" fontId="80" fillId="29" borderId="11" xfId="34" applyFont="1" applyFill="1" applyBorder="1">
      <alignment vertical="center"/>
    </xf>
    <xf numFmtId="38" fontId="80" fillId="29" borderId="10" xfId="34" applyFont="1" applyFill="1" applyBorder="1">
      <alignment vertical="center"/>
    </xf>
    <xf numFmtId="0" fontId="80" fillId="0" borderId="36" xfId="0" applyFont="1" applyFill="1" applyBorder="1" applyAlignment="1" applyProtection="1">
      <alignment horizontal="center" vertical="center"/>
      <protection locked="0"/>
    </xf>
    <xf numFmtId="0" fontId="80" fillId="0" borderId="36" xfId="0" applyFont="1" applyFill="1" applyBorder="1" applyAlignment="1">
      <alignment horizontal="center" vertical="center"/>
    </xf>
    <xf numFmtId="0" fontId="86" fillId="0" borderId="0" xfId="0" applyFont="1" applyBorder="1">
      <alignment vertical="center"/>
    </xf>
    <xf numFmtId="0" fontId="0" fillId="29" borderId="22" xfId="0" applyFill="1" applyBorder="1" applyAlignment="1">
      <alignment horizontal="center" vertical="center"/>
    </xf>
    <xf numFmtId="38" fontId="0" fillId="29" borderId="143" xfId="34" applyFont="1" applyFill="1" applyBorder="1">
      <alignment vertical="center"/>
    </xf>
    <xf numFmtId="38" fontId="0" fillId="29" borderId="12" xfId="34" applyFont="1" applyFill="1" applyBorder="1">
      <alignment vertical="center"/>
    </xf>
    <xf numFmtId="38" fontId="0" fillId="29" borderId="61" xfId="34" applyFont="1" applyFill="1" applyBorder="1">
      <alignment vertical="center"/>
    </xf>
    <xf numFmtId="0" fontId="0" fillId="29" borderId="23" xfId="0" applyFill="1" applyBorder="1" applyAlignment="1">
      <alignment horizontal="center" vertical="center"/>
    </xf>
    <xf numFmtId="0" fontId="0" fillId="29" borderId="27" xfId="0" applyFill="1" applyBorder="1" applyAlignment="1">
      <alignment horizontal="center" vertical="center"/>
    </xf>
    <xf numFmtId="49" fontId="112" fillId="0" borderId="0" xfId="0" applyNumberFormat="1" applyFont="1">
      <alignment vertical="center"/>
    </xf>
    <xf numFmtId="49" fontId="112" fillId="0" borderId="10" xfId="0" applyNumberFormat="1" applyFont="1" applyBorder="1" applyAlignment="1">
      <alignment horizontal="left" vertical="center" indent="1"/>
    </xf>
    <xf numFmtId="49" fontId="112" fillId="0" borderId="10" xfId="0" applyNumberFormat="1" applyFont="1" applyBorder="1" applyAlignment="1">
      <alignment horizontal="left" vertical="center" wrapText="1" indent="1"/>
    </xf>
    <xf numFmtId="0" fontId="112" fillId="29" borderId="10" xfId="0" applyNumberFormat="1" applyFont="1" applyFill="1" applyBorder="1" applyAlignment="1">
      <alignment horizontal="left" vertical="center"/>
    </xf>
    <xf numFmtId="0" fontId="112" fillId="0" borderId="10" xfId="0" applyNumberFormat="1" applyFont="1" applyFill="1" applyBorder="1" applyAlignment="1">
      <alignment horizontal="left" vertical="center"/>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horizontal="center" vertical="center" wrapText="1"/>
    </xf>
    <xf numFmtId="0" fontId="0" fillId="0" borderId="101" xfId="0" applyBorder="1" applyAlignment="1">
      <alignment horizontal="center" vertical="center" wrapText="1"/>
    </xf>
    <xf numFmtId="0" fontId="0" fillId="0" borderId="0" xfId="0" applyAlignment="1">
      <alignment horizontal="left" vertical="center"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0" borderId="10"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0" borderId="0" xfId="0" applyAlignment="1">
      <alignment horizontal="left" vertical="top" wrapText="1"/>
    </xf>
    <xf numFmtId="0" fontId="0" fillId="29" borderId="96" xfId="0" applyFill="1" applyBorder="1" applyAlignment="1">
      <alignment vertical="center"/>
    </xf>
    <xf numFmtId="0" fontId="35" fillId="0" borderId="13" xfId="0" applyFont="1" applyBorder="1" applyAlignment="1">
      <alignment horizontal="left" vertical="center" wrapText="1"/>
    </xf>
    <xf numFmtId="0" fontId="35" fillId="0" borderId="146" xfId="0" applyFont="1" applyBorder="1" applyAlignment="1">
      <alignment horizontal="left"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0" borderId="18" xfId="0" applyBorder="1"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01"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2" fillId="0" borderId="0" xfId="0" applyFont="1" applyFill="1" applyBorder="1" applyAlignment="1">
      <alignment horizontal="center" vertical="center"/>
    </xf>
    <xf numFmtId="0" fontId="105" fillId="0" borderId="0" xfId="0" applyFont="1" applyFill="1" applyBorder="1" applyAlignment="1" applyProtection="1">
      <alignment horizontal="left" vertical="center" indent="1" shrinkToFit="1"/>
      <protection locked="0"/>
    </xf>
    <xf numFmtId="0" fontId="102" fillId="0" borderId="0" xfId="0" applyFont="1" applyFill="1" applyBorder="1" applyAlignment="1" applyProtection="1">
      <alignment horizontal="center" vertical="center" shrinkToFit="1"/>
      <protection locked="0"/>
    </xf>
    <xf numFmtId="0" fontId="105" fillId="0" borderId="0" xfId="0" applyFont="1" applyFill="1" applyBorder="1" applyAlignment="1">
      <alignment horizontal="center" vertical="center"/>
    </xf>
    <xf numFmtId="0" fontId="105" fillId="0" borderId="37" xfId="0" applyFont="1" applyFill="1" applyBorder="1" applyAlignment="1">
      <alignment horizontal="center" vertical="center"/>
    </xf>
    <xf numFmtId="0" fontId="85" fillId="26" borderId="36" xfId="0" applyFont="1" applyFill="1" applyBorder="1" applyAlignment="1">
      <alignment vertical="center" wrapText="1"/>
    </xf>
    <xf numFmtId="0" fontId="85" fillId="26" borderId="11" xfId="0" applyFont="1" applyFill="1" applyBorder="1" applyAlignment="1">
      <alignment vertical="center" wrapText="1"/>
    </xf>
    <xf numFmtId="0" fontId="85" fillId="0" borderId="12" xfId="0" applyFont="1" applyFill="1" applyBorder="1" applyAlignment="1">
      <alignment vertical="center" wrapText="1"/>
    </xf>
    <xf numFmtId="0" fontId="85" fillId="0" borderId="36" xfId="0" applyFont="1" applyFill="1" applyBorder="1" applyAlignment="1">
      <alignment vertical="center" wrapText="1"/>
    </xf>
    <xf numFmtId="0" fontId="85" fillId="0" borderId="70" xfId="0" applyFont="1" applyFill="1" applyBorder="1" applyAlignment="1">
      <alignment vertical="center" wrapText="1"/>
    </xf>
    <xf numFmtId="0" fontId="85" fillId="0" borderId="145" xfId="0" applyFont="1" applyFill="1" applyBorder="1" applyAlignment="1">
      <alignment vertical="center"/>
    </xf>
    <xf numFmtId="0" fontId="85" fillId="0" borderId="105" xfId="0" applyFont="1" applyFill="1" applyBorder="1" applyAlignment="1">
      <alignment vertical="center"/>
    </xf>
    <xf numFmtId="0" fontId="85" fillId="0" borderId="106" xfId="0" applyFont="1" applyFill="1" applyBorder="1" applyAlignment="1">
      <alignment vertical="center"/>
    </xf>
    <xf numFmtId="0" fontId="92" fillId="26" borderId="0" xfId="0" applyFont="1" applyFill="1" applyAlignment="1">
      <alignment horizontal="left" vertical="center" wrapText="1"/>
    </xf>
    <xf numFmtId="0" fontId="103" fillId="26" borderId="0" xfId="0" applyFont="1" applyFill="1" applyBorder="1" applyAlignment="1">
      <alignment horizontal="left" vertical="center" wrapText="1"/>
    </xf>
    <xf numFmtId="0" fontId="103" fillId="26" borderId="0" xfId="0" applyFont="1" applyFill="1" applyBorder="1" applyAlignment="1" applyProtection="1">
      <alignment horizontal="center" vertical="center"/>
      <protection locked="0"/>
    </xf>
    <xf numFmtId="0" fontId="86" fillId="26" borderId="0" xfId="0" applyFont="1" applyFill="1" applyBorder="1" applyAlignment="1" applyProtection="1">
      <alignment horizontal="center" vertical="center"/>
      <protection locked="0"/>
    </xf>
    <xf numFmtId="0" fontId="103" fillId="29" borderId="0" xfId="0" applyFont="1" applyFill="1" applyBorder="1" applyAlignment="1" applyProtection="1">
      <alignment horizontal="center" vertical="center"/>
      <protection locked="0"/>
    </xf>
    <xf numFmtId="0" fontId="86" fillId="29" borderId="0" xfId="0" applyFont="1" applyFill="1" applyBorder="1" applyAlignment="1" applyProtection="1">
      <alignment horizontal="center" vertical="center"/>
      <protection locked="0"/>
    </xf>
    <xf numFmtId="0" fontId="103" fillId="0" borderId="0" xfId="0" applyFont="1" applyFill="1" applyBorder="1" applyAlignment="1">
      <alignment horizontal="center" vertical="center"/>
    </xf>
    <xf numFmtId="0" fontId="105" fillId="0" borderId="0" xfId="0" applyFont="1" applyFill="1" applyBorder="1" applyAlignment="1">
      <alignment horizontal="left" vertical="center" indent="1" shrinkToFit="1"/>
    </xf>
    <xf numFmtId="0" fontId="105" fillId="0" borderId="37" xfId="0" applyFont="1" applyFill="1" applyBorder="1" applyAlignment="1">
      <alignment horizontal="left" vertical="center" indent="1" shrinkToFit="1"/>
    </xf>
    <xf numFmtId="0" fontId="85" fillId="26" borderId="36" xfId="0" applyFont="1" applyFill="1" applyBorder="1" applyAlignment="1">
      <alignment horizontal="left" vertical="center"/>
    </xf>
    <xf numFmtId="0" fontId="85" fillId="26" borderId="11" xfId="0" applyFont="1" applyFill="1" applyBorder="1" applyAlignment="1">
      <alignment horizontal="left" vertical="center"/>
    </xf>
    <xf numFmtId="0" fontId="85" fillId="0" borderId="12" xfId="0" applyFont="1" applyFill="1" applyBorder="1" applyAlignment="1">
      <alignment vertical="center"/>
    </xf>
    <xf numFmtId="0" fontId="85" fillId="0" borderId="36" xfId="0" applyFont="1" applyFill="1" applyBorder="1" applyAlignment="1">
      <alignment vertical="center"/>
    </xf>
    <xf numFmtId="0" fontId="85" fillId="0" borderId="70" xfId="0" applyFont="1" applyFill="1" applyBorder="1" applyAlignment="1">
      <alignment vertical="center"/>
    </xf>
    <xf numFmtId="0" fontId="85" fillId="0" borderId="12" xfId="0" applyFont="1" applyFill="1" applyBorder="1" applyAlignment="1">
      <alignment horizontal="center" vertical="center"/>
    </xf>
    <xf numFmtId="0" fontId="85" fillId="0" borderId="36" xfId="0" applyFont="1" applyFill="1" applyBorder="1" applyAlignment="1">
      <alignment horizontal="center" vertical="center"/>
    </xf>
    <xf numFmtId="0" fontId="85" fillId="0" borderId="70" xfId="0" applyFont="1" applyFill="1" applyBorder="1" applyAlignment="1">
      <alignment horizontal="center" vertical="center"/>
    </xf>
    <xf numFmtId="0" fontId="102" fillId="27" borderId="61" xfId="0" applyFont="1" applyFill="1" applyBorder="1" applyAlignment="1">
      <alignment horizontal="center" vertical="center" wrapText="1"/>
    </xf>
    <xf numFmtId="0" fontId="102" fillId="27" borderId="51" xfId="0" applyFont="1" applyFill="1" applyBorder="1" applyAlignment="1">
      <alignment horizontal="center" vertical="center" wrapText="1"/>
    </xf>
    <xf numFmtId="0" fontId="102" fillId="27" borderId="52" xfId="0" applyFont="1" applyFill="1" applyBorder="1" applyAlignment="1">
      <alignment horizontal="center" vertical="center" wrapText="1"/>
    </xf>
    <xf numFmtId="0" fontId="85" fillId="27" borderId="61" xfId="0" applyFont="1" applyFill="1" applyBorder="1" applyAlignment="1">
      <alignment horizontal="center" vertical="center"/>
    </xf>
    <xf numFmtId="0" fontId="85" fillId="27" borderId="51" xfId="0" applyFont="1" applyFill="1" applyBorder="1" applyAlignment="1">
      <alignment horizontal="center" vertical="center"/>
    </xf>
    <xf numFmtId="0" fontId="85" fillId="27" borderId="52" xfId="0" applyFont="1" applyFill="1" applyBorder="1" applyAlignment="1">
      <alignment horizontal="center" vertical="center"/>
    </xf>
    <xf numFmtId="0" fontId="85" fillId="26" borderId="24" xfId="0" applyFont="1" applyFill="1" applyBorder="1" applyAlignment="1">
      <alignment horizontal="left" vertical="center"/>
    </xf>
    <xf numFmtId="0" fontId="85" fillId="26" borderId="149" xfId="0" applyFont="1" applyFill="1" applyBorder="1" applyAlignment="1">
      <alignment horizontal="left"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0" fontId="85" fillId="0" borderId="98" xfId="0" applyFont="1" applyFill="1" applyBorder="1" applyAlignment="1">
      <alignment horizontal="center" vertical="center"/>
    </xf>
    <xf numFmtId="0" fontId="85" fillId="26" borderId="18" xfId="0" applyFont="1" applyFill="1" applyBorder="1" applyAlignment="1">
      <alignment horizontal="left" vertical="center" wrapText="1"/>
    </xf>
    <xf numFmtId="0" fontId="85" fillId="26" borderId="19" xfId="0" applyFont="1" applyFill="1" applyBorder="1" applyAlignment="1">
      <alignment horizontal="left" vertical="center" wrapText="1"/>
    </xf>
    <xf numFmtId="0" fontId="85" fillId="0" borderId="17" xfId="0" applyFont="1" applyFill="1" applyBorder="1" applyAlignment="1">
      <alignment horizontal="center" vertical="center" wrapText="1"/>
    </xf>
    <xf numFmtId="0" fontId="85" fillId="0" borderId="18" xfId="0" applyFont="1" applyFill="1" applyBorder="1" applyAlignment="1">
      <alignment horizontal="center" vertical="center" wrapText="1"/>
    </xf>
    <xf numFmtId="0" fontId="85" fillId="0" borderId="98" xfId="0" applyFont="1" applyFill="1" applyBorder="1" applyAlignment="1">
      <alignment horizontal="center" vertical="center" wrapText="1"/>
    </xf>
    <xf numFmtId="0" fontId="98" fillId="0" borderId="36" xfId="0" applyFont="1" applyFill="1" applyBorder="1" applyAlignment="1" applyProtection="1">
      <alignment horizontal="center" vertical="center"/>
      <protection locked="0"/>
    </xf>
    <xf numFmtId="0" fontId="92" fillId="0" borderId="36" xfId="0" applyFont="1" applyFill="1" applyBorder="1" applyAlignment="1" applyProtection="1">
      <alignment horizontal="center" vertical="center"/>
      <protection locked="0"/>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33" xfId="0" applyFont="1" applyFill="1" applyBorder="1" applyAlignment="1">
      <alignment horizontal="center" vertical="center" wrapText="1"/>
    </xf>
    <xf numFmtId="0" fontId="85" fillId="0" borderId="0" xfId="0" applyFont="1" applyFill="1" applyBorder="1" applyAlignment="1">
      <alignment horizontal="center" vertical="center" wrapText="1"/>
    </xf>
    <xf numFmtId="0" fontId="92" fillId="29" borderId="0" xfId="0" applyFont="1" applyFill="1" applyBorder="1" applyAlignment="1" applyProtection="1">
      <alignment vertical="center"/>
      <protection locked="0"/>
    </xf>
    <xf numFmtId="0" fontId="92" fillId="29" borderId="10" xfId="0" applyFont="1" applyFill="1" applyBorder="1" applyAlignment="1" applyProtection="1">
      <alignment vertical="center" wrapText="1"/>
      <protection locked="0"/>
    </xf>
    <xf numFmtId="0" fontId="92" fillId="29" borderId="10" xfId="0" applyFont="1" applyFill="1" applyBorder="1" applyAlignment="1" applyProtection="1">
      <alignment vertical="center"/>
      <protection locked="0"/>
    </xf>
    <xf numFmtId="0" fontId="87" fillId="29" borderId="12" xfId="0" applyFont="1" applyFill="1" applyBorder="1" applyAlignment="1" applyProtection="1">
      <alignment horizontal="center" vertical="center"/>
      <protection locked="0"/>
    </xf>
    <xf numFmtId="0" fontId="87" fillId="29" borderId="11" xfId="0" applyFont="1" applyFill="1" applyBorder="1" applyAlignment="1" applyProtection="1">
      <alignment horizontal="center" vertical="center"/>
      <protection locked="0"/>
    </xf>
    <xf numFmtId="0" fontId="107" fillId="0" borderId="0" xfId="0" applyFont="1" applyFill="1" applyBorder="1" applyAlignment="1">
      <alignment horizontal="left" vertical="center" wrapText="1"/>
    </xf>
    <xf numFmtId="0" fontId="92" fillId="0" borderId="0" xfId="0" applyFont="1" applyFill="1" applyAlignment="1">
      <alignment horizontal="left" vertical="top" wrapText="1"/>
    </xf>
    <xf numFmtId="0" fontId="85" fillId="0" borderId="15" xfId="0" applyFont="1" applyFill="1" applyBorder="1" applyAlignment="1">
      <alignment horizontal="center" vertical="center" wrapText="1"/>
    </xf>
    <xf numFmtId="0" fontId="85" fillId="0" borderId="19"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8" fillId="0" borderId="36" xfId="0" applyFont="1" applyFill="1" applyBorder="1" applyAlignment="1" applyProtection="1">
      <alignment horizontal="center" vertical="center" wrapText="1"/>
      <protection locked="0"/>
    </xf>
    <xf numFmtId="0" fontId="92" fillId="0" borderId="10" xfId="0" applyFont="1" applyFill="1" applyBorder="1" applyAlignment="1">
      <alignment horizontal="center" vertical="center" wrapText="1"/>
    </xf>
    <xf numFmtId="0" fontId="87" fillId="0" borderId="36" xfId="0" applyFont="1" applyFill="1" applyBorder="1" applyAlignment="1">
      <alignment horizontal="left" vertical="center"/>
    </xf>
    <xf numFmtId="0" fontId="87" fillId="0" borderId="12" xfId="0" applyFont="1" applyFill="1" applyBorder="1" applyAlignment="1">
      <alignment horizontal="right" vertical="center"/>
    </xf>
    <xf numFmtId="0" fontId="87" fillId="0" borderId="36" xfId="0" applyFont="1" applyFill="1" applyBorder="1" applyAlignment="1">
      <alignment horizontal="right" vertical="center"/>
    </xf>
    <xf numFmtId="0" fontId="87" fillId="0" borderId="10" xfId="0" applyFont="1" applyFill="1" applyBorder="1" applyAlignment="1" applyProtection="1">
      <alignment horizontal="center" vertical="center"/>
      <protection locked="0"/>
    </xf>
    <xf numFmtId="0" fontId="87" fillId="0" borderId="36" xfId="0" applyFont="1" applyFill="1" applyBorder="1" applyAlignment="1">
      <alignment horizontal="center" vertical="center"/>
    </xf>
    <xf numFmtId="0" fontId="100" fillId="0" borderId="43" xfId="0" applyFont="1" applyBorder="1" applyAlignment="1">
      <alignment horizontal="left" vertical="center"/>
    </xf>
    <xf numFmtId="0" fontId="100" fillId="0" borderId="44" xfId="0" applyFont="1" applyBorder="1" applyAlignment="1">
      <alignment horizontal="left" vertical="center"/>
    </xf>
    <xf numFmtId="0" fontId="100" fillId="0" borderId="45" xfId="0" applyFont="1" applyBorder="1" applyAlignment="1">
      <alignment horizontal="left" vertical="center"/>
    </xf>
    <xf numFmtId="0" fontId="100" fillId="0" borderId="107" xfId="0" applyFont="1" applyBorder="1" applyAlignment="1">
      <alignment horizontal="left" vertical="center"/>
    </xf>
    <xf numFmtId="0" fontId="100" fillId="0" borderId="105" xfId="0" applyFont="1" applyBorder="1" applyAlignment="1">
      <alignment horizontal="left" vertical="center"/>
    </xf>
    <xf numFmtId="0" fontId="100" fillId="0" borderId="106" xfId="0" applyFont="1" applyBorder="1" applyAlignment="1">
      <alignment horizontal="left" vertical="center"/>
    </xf>
    <xf numFmtId="0" fontId="108" fillId="0" borderId="14" xfId="0" applyFont="1" applyFill="1" applyBorder="1" applyAlignment="1">
      <alignment horizontal="center" vertical="center" wrapText="1"/>
    </xf>
    <xf numFmtId="0" fontId="108" fillId="0" borderId="21" xfId="0" applyFont="1" applyFill="1" applyBorder="1" applyAlignment="1">
      <alignment horizontal="center" vertical="center" wrapText="1"/>
    </xf>
    <xf numFmtId="0" fontId="108" fillId="0" borderId="33"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96" fillId="0" borderId="21" xfId="0" applyFont="1" applyFill="1" applyBorder="1" applyAlignment="1">
      <alignment horizontal="center" vertical="center"/>
    </xf>
    <xf numFmtId="0" fontId="96" fillId="0" borderId="46" xfId="0" applyFont="1" applyFill="1" applyBorder="1" applyAlignment="1">
      <alignment horizontal="center" vertical="center"/>
    </xf>
    <xf numFmtId="38" fontId="96" fillId="26" borderId="166" xfId="0" applyNumberFormat="1" applyFont="1" applyFill="1" applyBorder="1" applyAlignment="1">
      <alignment horizontal="center" vertical="center" shrinkToFit="1"/>
    </xf>
    <xf numFmtId="0" fontId="96" fillId="26" borderId="13" xfId="0" applyFont="1" applyFill="1" applyBorder="1" applyAlignment="1">
      <alignment horizontal="center" vertical="center" shrinkToFit="1"/>
    </xf>
    <xf numFmtId="0" fontId="96" fillId="26" borderId="42" xfId="0" applyFont="1" applyFill="1" applyBorder="1" applyAlignment="1">
      <alignment horizontal="center" vertical="center" shrinkToFit="1"/>
    </xf>
    <xf numFmtId="0" fontId="79" fillId="0" borderId="100" xfId="0" applyFont="1" applyBorder="1" applyAlignment="1">
      <alignment horizontal="center" vertical="center"/>
    </xf>
    <xf numFmtId="0" fontId="79" fillId="0" borderId="113" xfId="0" applyFont="1" applyBorder="1" applyAlignment="1">
      <alignment horizontal="center" vertical="center"/>
    </xf>
    <xf numFmtId="0" fontId="94" fillId="32" borderId="167" xfId="0" applyFont="1" applyFill="1" applyBorder="1" applyAlignment="1">
      <alignment horizontal="center" vertical="center"/>
    </xf>
    <xf numFmtId="0" fontId="94" fillId="32" borderId="168" xfId="0" applyFont="1" applyFill="1" applyBorder="1" applyAlignment="1">
      <alignment horizontal="center" vertical="center"/>
    </xf>
    <xf numFmtId="0" fontId="94" fillId="32" borderId="176" xfId="0" applyFont="1" applyFill="1" applyBorder="1" applyAlignment="1">
      <alignment horizontal="center" vertical="center"/>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8" xfId="0" applyFont="1" applyFill="1" applyBorder="1" applyAlignment="1">
      <alignment horizontal="center" vertical="center"/>
    </xf>
    <xf numFmtId="38" fontId="96" fillId="26" borderId="173" xfId="0" applyNumberFormat="1" applyFont="1" applyFill="1" applyBorder="1" applyAlignment="1">
      <alignment horizontal="center" vertical="center" shrinkToFit="1"/>
    </xf>
    <xf numFmtId="0" fontId="96" fillId="26" borderId="174" xfId="0" applyFont="1" applyFill="1" applyBorder="1" applyAlignment="1">
      <alignment horizontal="center" vertical="center" shrinkToFit="1"/>
    </xf>
    <xf numFmtId="0" fontId="96" fillId="26" borderId="175" xfId="0" applyFont="1" applyFill="1" applyBorder="1" applyAlignment="1">
      <alignment horizontal="center" vertical="center" shrinkToFit="1"/>
    </xf>
    <xf numFmtId="2" fontId="96" fillId="0" borderId="26" xfId="0" applyNumberFormat="1" applyFont="1" applyBorder="1" applyAlignment="1">
      <alignment horizontal="center" vertical="center" shrinkToFit="1"/>
    </xf>
    <xf numFmtId="2" fontId="96" fillId="0" borderId="32" xfId="0" applyNumberFormat="1" applyFont="1" applyBorder="1" applyAlignment="1">
      <alignment horizontal="center" vertical="center" shrinkToFit="1"/>
    </xf>
    <xf numFmtId="0" fontId="98" fillId="26" borderId="169" xfId="0" applyFont="1" applyFill="1" applyBorder="1" applyAlignment="1">
      <alignment horizontal="center" vertical="center" shrinkToFit="1"/>
    </xf>
    <xf numFmtId="0" fontId="98" fillId="26" borderId="24" xfId="0" applyFont="1" applyFill="1" applyBorder="1" applyAlignment="1">
      <alignment horizontal="center" vertical="center" shrinkToFit="1"/>
    </xf>
    <xf numFmtId="0" fontId="98" fillId="26" borderId="170" xfId="0" applyFont="1" applyFill="1" applyBorder="1" applyAlignment="1">
      <alignment horizontal="center" vertical="center" shrinkToFit="1"/>
    </xf>
    <xf numFmtId="38" fontId="96" fillId="26" borderId="114" xfId="0" applyNumberFormat="1" applyFont="1" applyFill="1" applyBorder="1" applyAlignment="1">
      <alignment horizontal="center" vertical="center" shrinkToFit="1"/>
    </xf>
    <xf numFmtId="0" fontId="96" fillId="26" borderId="115" xfId="0" applyFont="1" applyFill="1" applyBorder="1" applyAlignment="1">
      <alignment horizontal="center" vertical="center" shrinkToFit="1"/>
    </xf>
    <xf numFmtId="0" fontId="96" fillId="26" borderId="116" xfId="0" applyFont="1" applyFill="1" applyBorder="1" applyAlignment="1">
      <alignment horizontal="center" vertical="center" shrinkToFit="1"/>
    </xf>
    <xf numFmtId="0" fontId="96" fillId="26" borderId="41" xfId="0" applyFont="1" applyFill="1" applyBorder="1" applyAlignment="1">
      <alignment horizontal="center" vertical="center" shrinkToFit="1"/>
    </xf>
    <xf numFmtId="0" fontId="96" fillId="26" borderId="18" xfId="0" applyFont="1" applyFill="1" applyBorder="1" applyAlignment="1">
      <alignment horizontal="center" vertical="center" shrinkToFit="1"/>
    </xf>
    <xf numFmtId="0" fontId="96" fillId="26" borderId="171" xfId="0" applyFont="1" applyFill="1" applyBorder="1" applyAlignment="1">
      <alignment horizontal="center" vertical="center" shrinkToFit="1"/>
    </xf>
    <xf numFmtId="2" fontId="96" fillId="0" borderId="77" xfId="0" applyNumberFormat="1" applyFont="1" applyBorder="1" applyAlignment="1">
      <alignment horizontal="center" vertical="center" shrinkToFit="1"/>
    </xf>
    <xf numFmtId="0" fontId="96" fillId="0" borderId="71" xfId="0" applyFont="1" applyFill="1" applyBorder="1" applyAlignment="1">
      <alignment horizontal="left" vertical="center" wrapText="1" shrinkToFit="1"/>
    </xf>
    <xf numFmtId="0" fontId="96" fillId="0" borderId="54" xfId="0" applyFont="1" applyFill="1" applyBorder="1" applyAlignment="1">
      <alignment horizontal="left" vertical="center" wrapText="1" shrinkToFit="1"/>
    </xf>
    <xf numFmtId="176" fontId="87" fillId="29" borderId="10" xfId="0" applyNumberFormat="1" applyFont="1" applyFill="1" applyBorder="1" applyAlignment="1" applyProtection="1">
      <alignment horizontal="right" vertical="center"/>
      <protection locked="0"/>
    </xf>
    <xf numFmtId="0" fontId="87" fillId="0" borderId="54" xfId="0" applyFont="1" applyFill="1" applyBorder="1" applyAlignment="1">
      <alignment horizontal="center" vertical="center"/>
    </xf>
    <xf numFmtId="0" fontId="87" fillId="0" borderId="67" xfId="0" applyFont="1" applyFill="1" applyBorder="1" applyAlignment="1">
      <alignment horizontal="center" vertical="center"/>
    </xf>
    <xf numFmtId="0" fontId="87" fillId="0" borderId="14" xfId="0" applyFont="1" applyFill="1" applyBorder="1" applyAlignment="1">
      <alignment horizontal="left" vertical="center" wrapText="1" shrinkToFit="1"/>
    </xf>
    <xf numFmtId="0" fontId="87" fillId="0" borderId="21" xfId="0" applyFont="1" applyFill="1" applyBorder="1" applyAlignment="1">
      <alignment horizontal="left" vertical="center" wrapText="1" shrinkToFit="1"/>
    </xf>
    <xf numFmtId="0" fontId="87" fillId="0" borderId="15" xfId="0" applyFont="1" applyFill="1" applyBorder="1" applyAlignment="1">
      <alignment horizontal="left" vertical="center" wrapText="1" shrinkToFit="1"/>
    </xf>
    <xf numFmtId="0" fontId="94" fillId="32" borderId="172" xfId="0" applyFont="1" applyFill="1" applyBorder="1" applyAlignment="1">
      <alignment horizontal="center" vertical="center"/>
    </xf>
    <xf numFmtId="0" fontId="96" fillId="0" borderId="135" xfId="0" applyFont="1" applyBorder="1" applyAlignment="1">
      <alignment horizontal="center" vertical="center" textRotation="255" shrinkToFit="1"/>
    </xf>
    <xf numFmtId="0" fontId="96" fillId="0" borderId="56" xfId="0" applyFont="1" applyBorder="1" applyAlignment="1">
      <alignment horizontal="center" vertical="center" textRotation="255" shrinkToFit="1"/>
    </xf>
    <xf numFmtId="0" fontId="96" fillId="0" borderId="136" xfId="0" applyFont="1" applyBorder="1" applyAlignment="1">
      <alignment horizontal="center" vertical="center" textRotation="255" shrinkToFit="1"/>
    </xf>
    <xf numFmtId="0" fontId="87" fillId="0" borderId="14" xfId="0" applyFont="1" applyBorder="1" applyAlignment="1">
      <alignment horizontal="left" vertical="center"/>
    </xf>
    <xf numFmtId="0" fontId="87" fillId="0" borderId="21" xfId="0" applyFont="1" applyBorder="1" applyAlignment="1">
      <alignment horizontal="left" vertical="center"/>
    </xf>
    <xf numFmtId="176" fontId="87" fillId="0" borderId="164" xfId="0" applyNumberFormat="1" applyFont="1" applyFill="1" applyBorder="1" applyAlignment="1">
      <alignment vertical="center"/>
    </xf>
    <xf numFmtId="176" fontId="87" fillId="0" borderId="146" xfId="0" applyNumberFormat="1" applyFont="1" applyFill="1" applyBorder="1" applyAlignment="1">
      <alignment vertical="center"/>
    </xf>
    <xf numFmtId="176" fontId="87" fillId="0" borderId="165" xfId="0" applyNumberFormat="1" applyFont="1" applyFill="1" applyBorder="1" applyAlignment="1">
      <alignment vertical="center"/>
    </xf>
    <xf numFmtId="0" fontId="87" fillId="0" borderId="11" xfId="0" applyFont="1" applyFill="1" applyBorder="1" applyAlignment="1">
      <alignment horizontal="center" vertical="center"/>
    </xf>
    <xf numFmtId="0" fontId="87" fillId="0" borderId="10" xfId="0" applyFont="1" applyFill="1" applyBorder="1" applyAlignment="1">
      <alignment horizontal="center" vertical="center"/>
    </xf>
    <xf numFmtId="0" fontId="108" fillId="0" borderId="102" xfId="0" applyFont="1" applyFill="1" applyBorder="1" applyAlignment="1">
      <alignment horizontal="left" vertical="center" wrapText="1"/>
    </xf>
    <xf numFmtId="0" fontId="108" fillId="0" borderId="64" xfId="0" applyFont="1" applyFill="1" applyBorder="1" applyAlignment="1">
      <alignment horizontal="left" vertical="center"/>
    </xf>
    <xf numFmtId="176" fontId="87" fillId="29" borderId="92" xfId="0" applyNumberFormat="1" applyFont="1" applyFill="1" applyBorder="1" applyAlignment="1" applyProtection="1">
      <alignment horizontal="right" vertical="center"/>
      <protection locked="0"/>
    </xf>
    <xf numFmtId="0" fontId="87" fillId="0" borderId="64" xfId="0" applyFont="1" applyFill="1" applyBorder="1" applyAlignment="1">
      <alignment horizontal="center" vertical="center"/>
    </xf>
    <xf numFmtId="0" fontId="87" fillId="0" borderId="65" xfId="0" applyFont="1" applyFill="1" applyBorder="1" applyAlignment="1">
      <alignment horizontal="center" vertical="center"/>
    </xf>
    <xf numFmtId="0" fontId="92" fillId="0" borderId="0" xfId="0" applyFont="1" applyFill="1" applyAlignment="1">
      <alignment horizontal="left" vertical="center" wrapText="1"/>
    </xf>
    <xf numFmtId="0" fontId="92" fillId="0" borderId="0" xfId="0" applyFont="1" applyFill="1" applyAlignment="1">
      <alignment horizontal="left" vertical="center"/>
    </xf>
    <xf numFmtId="0" fontId="93" fillId="0" borderId="13" xfId="0" applyFont="1" applyFill="1" applyBorder="1" applyAlignment="1">
      <alignment horizontal="center" vertical="center" textRotation="255"/>
    </xf>
    <xf numFmtId="0" fontId="93" fillId="0" borderId="146" xfId="0" applyFont="1" applyFill="1" applyBorder="1" applyAlignment="1">
      <alignment horizontal="center" vertical="center" textRotation="255"/>
    </xf>
    <xf numFmtId="0" fontId="87" fillId="0" borderId="14" xfId="0" applyFont="1" applyFill="1" applyBorder="1" applyAlignment="1">
      <alignment horizontal="left" vertical="center"/>
    </xf>
    <xf numFmtId="176" fontId="87" fillId="0" borderId="114" xfId="0" applyNumberFormat="1" applyFont="1" applyFill="1" applyBorder="1" applyAlignment="1" applyProtection="1">
      <alignment horizontal="right" vertical="center"/>
      <protection locked="0"/>
    </xf>
    <xf numFmtId="176" fontId="87" fillId="0" borderId="115" xfId="0" applyNumberFormat="1" applyFont="1" applyFill="1" applyBorder="1" applyAlignment="1" applyProtection="1">
      <alignment horizontal="right" vertical="center"/>
      <protection locked="0"/>
    </xf>
    <xf numFmtId="176" fontId="87" fillId="0" borderId="116" xfId="0" applyNumberFormat="1" applyFont="1" applyFill="1" applyBorder="1" applyAlignment="1" applyProtection="1">
      <alignment horizontal="right" vertical="center"/>
      <protection locked="0"/>
    </xf>
    <xf numFmtId="0" fontId="83" fillId="0" borderId="11" xfId="0" applyFont="1" applyBorder="1" applyAlignment="1">
      <alignment horizontal="center" vertical="center"/>
    </xf>
    <xf numFmtId="0" fontId="83" fillId="0" borderId="10" xfId="0" applyFont="1" applyBorder="1" applyAlignment="1">
      <alignment horizontal="center" vertical="center"/>
    </xf>
    <xf numFmtId="0" fontId="87" fillId="0" borderId="33"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16" xfId="0" applyFont="1" applyFill="1" applyBorder="1" applyAlignment="1">
      <alignment horizontal="center" vertical="center" wrapText="1"/>
    </xf>
    <xf numFmtId="0" fontId="87" fillId="0" borderId="18" xfId="0" applyFont="1" applyFill="1" applyBorder="1" applyAlignment="1" applyProtection="1">
      <alignment vertical="center"/>
      <protection locked="0"/>
    </xf>
    <xf numFmtId="0" fontId="87" fillId="0" borderId="19" xfId="0" applyFont="1" applyFill="1" applyBorder="1" applyAlignment="1" applyProtection="1">
      <alignment vertical="center"/>
      <protection locked="0"/>
    </xf>
    <xf numFmtId="0" fontId="87" fillId="0" borderId="10" xfId="0" applyFont="1" applyFill="1" applyBorder="1" applyAlignment="1" applyProtection="1">
      <alignment vertical="center"/>
      <protection locked="0"/>
    </xf>
    <xf numFmtId="0" fontId="87" fillId="0" borderId="10" xfId="0" applyFont="1" applyFill="1" applyBorder="1" applyAlignment="1" applyProtection="1">
      <alignment horizontal="left" vertical="center"/>
      <protection locked="0"/>
    </xf>
    <xf numFmtId="0" fontId="87" fillId="0" borderId="14" xfId="0" applyFont="1" applyFill="1" applyBorder="1" applyAlignment="1">
      <alignment horizontal="center" vertical="center" wrapText="1"/>
    </xf>
    <xf numFmtId="0" fontId="87" fillId="0" borderId="21" xfId="0" applyFont="1" applyFill="1" applyBorder="1" applyAlignment="1">
      <alignment horizontal="center" vertical="center" wrapText="1"/>
    </xf>
    <xf numFmtId="0" fontId="87" fillId="0" borderId="15" xfId="0" applyFont="1" applyFill="1" applyBorder="1" applyAlignment="1">
      <alignment horizontal="center" vertical="center" wrapText="1"/>
    </xf>
    <xf numFmtId="0" fontId="87" fillId="0" borderId="77" xfId="0" applyNumberFormat="1" applyFont="1" applyFill="1" applyBorder="1" applyAlignment="1" applyProtection="1">
      <alignment vertical="center"/>
      <protection locked="0"/>
    </xf>
    <xf numFmtId="0" fontId="87" fillId="0" borderId="33" xfId="0" applyFont="1" applyFill="1" applyBorder="1" applyAlignment="1" applyProtection="1">
      <alignment vertical="center"/>
      <protection locked="0"/>
    </xf>
    <xf numFmtId="0" fontId="87" fillId="0" borderId="0" xfId="0" applyFont="1" applyFill="1" applyBorder="1" applyAlignment="1" applyProtection="1">
      <alignment vertical="center"/>
      <protection locked="0"/>
    </xf>
    <xf numFmtId="0" fontId="87" fillId="0" borderId="16" xfId="0" applyFont="1" applyFill="1" applyBorder="1" applyAlignment="1" applyProtection="1">
      <alignment vertical="center"/>
      <protection locked="0"/>
    </xf>
    <xf numFmtId="0" fontId="87" fillId="0" borderId="17" xfId="0" applyFont="1" applyFill="1" applyBorder="1" applyAlignment="1" applyProtection="1">
      <alignment vertical="center"/>
      <protection locked="0"/>
    </xf>
    <xf numFmtId="0" fontId="87" fillId="0" borderId="102" xfId="0" applyFont="1" applyFill="1" applyBorder="1" applyAlignment="1">
      <alignment horizontal="center" vertical="center" wrapText="1"/>
    </xf>
    <xf numFmtId="0" fontId="87" fillId="0" borderId="64" xfId="0" applyFont="1" applyFill="1" applyBorder="1" applyAlignment="1">
      <alignment horizontal="center" vertical="center" wrapText="1"/>
    </xf>
    <xf numFmtId="0" fontId="87" fillId="0" borderId="65" xfId="0" applyFont="1" applyFill="1" applyBorder="1" applyAlignment="1">
      <alignment horizontal="center" vertical="center" wrapText="1"/>
    </xf>
    <xf numFmtId="0" fontId="87" fillId="0" borderId="64" xfId="0" applyFont="1" applyFill="1" applyBorder="1" applyAlignment="1" applyProtection="1">
      <alignment horizontal="left" vertical="center"/>
      <protection locked="0"/>
    </xf>
    <xf numFmtId="0" fontId="87" fillId="0" borderId="65" xfId="0" applyFont="1" applyFill="1" applyBorder="1" applyAlignment="1" applyProtection="1">
      <alignment horizontal="left" vertical="center"/>
      <protection locked="0"/>
    </xf>
    <xf numFmtId="0" fontId="87" fillId="0" borderId="12" xfId="0" applyFont="1" applyFill="1" applyBorder="1" applyAlignment="1">
      <alignment horizontal="center" vertical="center"/>
    </xf>
    <xf numFmtId="0" fontId="88" fillId="0" borderId="0" xfId="0" applyFont="1" applyFill="1" applyAlignment="1">
      <alignment horizontal="center" vertical="center"/>
    </xf>
    <xf numFmtId="0" fontId="87" fillId="0" borderId="102" xfId="0" applyFont="1" applyFill="1" applyBorder="1" applyAlignment="1">
      <alignment horizontal="center" vertical="center"/>
    </xf>
    <xf numFmtId="0" fontId="87" fillId="0" borderId="64" xfId="0" applyFont="1" applyFill="1" applyBorder="1" applyAlignment="1" applyProtection="1">
      <alignment vertical="center"/>
      <protection locked="0"/>
    </xf>
    <xf numFmtId="0" fontId="87" fillId="0" borderId="65" xfId="0" applyFont="1" applyFill="1" applyBorder="1" applyAlignment="1" applyProtection="1">
      <alignment vertical="center"/>
      <protection locked="0"/>
    </xf>
    <xf numFmtId="0" fontId="87" fillId="0" borderId="17" xfId="0" applyFont="1" applyFill="1" applyBorder="1" applyAlignment="1">
      <alignment horizontal="center" vertical="center"/>
    </xf>
    <xf numFmtId="0" fontId="87" fillId="0" borderId="18" xfId="0" applyFont="1" applyFill="1" applyBorder="1" applyAlignment="1">
      <alignment horizontal="center" vertical="center"/>
    </xf>
    <xf numFmtId="0" fontId="87" fillId="0" borderId="19" xfId="0" applyFont="1" applyFill="1" applyBorder="1" applyAlignment="1">
      <alignment horizontal="center" vertical="center"/>
    </xf>
    <xf numFmtId="0" fontId="87" fillId="0" borderId="18" xfId="0" applyFont="1" applyFill="1" applyBorder="1" applyAlignment="1" applyProtection="1">
      <alignment vertical="center" wrapText="1"/>
      <protection locked="0"/>
    </xf>
    <xf numFmtId="0" fontId="87" fillId="0" borderId="19" xfId="0" applyFont="1" applyFill="1" applyBorder="1" applyAlignment="1" applyProtection="1">
      <alignment vertical="center" wrapText="1"/>
      <protection locked="0"/>
    </xf>
    <xf numFmtId="0" fontId="80" fillId="29" borderId="14" xfId="0" applyFont="1" applyFill="1" applyBorder="1" applyAlignment="1">
      <alignment horizontal="center" vertical="center" wrapText="1"/>
    </xf>
    <xf numFmtId="0" fontId="80" fillId="29" borderId="21" xfId="0" applyFont="1" applyFill="1" applyBorder="1" applyAlignment="1">
      <alignment horizontal="center" vertical="center"/>
    </xf>
    <xf numFmtId="0" fontId="80" fillId="29" borderId="15" xfId="0" applyFont="1" applyFill="1" applyBorder="1" applyAlignment="1">
      <alignment horizontal="center" vertical="center"/>
    </xf>
    <xf numFmtId="0" fontId="80" fillId="29" borderId="17" xfId="0" applyFont="1" applyFill="1" applyBorder="1" applyAlignment="1">
      <alignment horizontal="center" vertical="center"/>
    </xf>
    <xf numFmtId="0" fontId="80" fillId="29" borderId="18" xfId="0" applyFont="1" applyFill="1" applyBorder="1" applyAlignment="1">
      <alignment horizontal="center" vertical="center"/>
    </xf>
    <xf numFmtId="0" fontId="80" fillId="29" borderId="19" xfId="0" applyFont="1" applyFill="1" applyBorder="1" applyAlignment="1">
      <alignment horizontal="center" vertical="center"/>
    </xf>
    <xf numFmtId="0" fontId="80" fillId="0" borderId="10"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26" xfId="0" applyFont="1" applyFill="1" applyBorder="1" applyAlignment="1">
      <alignment vertical="center"/>
    </xf>
    <xf numFmtId="0" fontId="80" fillId="0" borderId="31" xfId="0" applyFont="1" applyFill="1" applyBorder="1" applyAlignment="1">
      <alignment vertical="center"/>
    </xf>
    <xf numFmtId="0" fontId="80" fillId="0" borderId="32" xfId="0" applyFont="1" applyFill="1" applyBorder="1" applyAlignment="1">
      <alignment vertical="center"/>
    </xf>
    <xf numFmtId="0" fontId="80" fillId="0" borderId="12" xfId="0" applyFont="1" applyFill="1" applyBorder="1" applyAlignment="1">
      <alignment vertical="center"/>
    </xf>
    <xf numFmtId="0" fontId="80" fillId="0" borderId="36" xfId="0" applyFont="1" applyFill="1" applyBorder="1" applyAlignment="1">
      <alignment vertical="center"/>
    </xf>
    <xf numFmtId="0" fontId="79" fillId="26" borderId="13" xfId="0" applyFont="1" applyFill="1" applyBorder="1" applyAlignment="1">
      <alignment horizontal="center" vertical="center" textRotation="255" wrapText="1"/>
    </xf>
    <xf numFmtId="0" fontId="79" fillId="26" borderId="101" xfId="0" applyFont="1" applyFill="1" applyBorder="1" applyAlignment="1">
      <alignment horizontal="center" vertical="center" textRotation="255" wrapText="1"/>
    </xf>
    <xf numFmtId="0" fontId="80" fillId="26" borderId="14" xfId="0" applyFont="1" applyFill="1" applyBorder="1" applyAlignment="1">
      <alignment horizontal="center" vertical="center" wrapText="1" shrinkToFit="1"/>
    </xf>
    <xf numFmtId="0" fontId="80" fillId="26" borderId="21" xfId="0" applyFont="1" applyFill="1" applyBorder="1" applyAlignment="1">
      <alignment horizontal="center" vertical="center" wrapText="1" shrinkToFit="1"/>
    </xf>
    <xf numFmtId="0" fontId="80" fillId="26" borderId="15" xfId="0" applyFont="1" applyFill="1" applyBorder="1" applyAlignment="1">
      <alignment horizontal="center" vertical="center" wrapText="1" shrinkToFit="1"/>
    </xf>
    <xf numFmtId="0" fontId="80" fillId="26" borderId="33" xfId="0" applyFont="1" applyFill="1" applyBorder="1" applyAlignment="1">
      <alignment horizontal="center" vertical="center" wrapText="1" shrinkToFit="1"/>
    </xf>
    <xf numFmtId="0" fontId="80" fillId="26" borderId="0" xfId="0" applyFont="1" applyFill="1" applyBorder="1" applyAlignment="1">
      <alignment horizontal="center" vertical="center" wrapText="1" shrinkToFit="1"/>
    </xf>
    <xf numFmtId="0" fontId="80" fillId="26" borderId="16" xfId="0" applyFont="1" applyFill="1" applyBorder="1" applyAlignment="1">
      <alignment horizontal="center" vertical="center" wrapText="1" shrinkToFit="1"/>
    </xf>
    <xf numFmtId="0" fontId="80" fillId="26" borderId="13" xfId="0" applyFont="1" applyFill="1" applyBorder="1" applyAlignment="1">
      <alignment horizontal="center" vertical="center" wrapText="1" shrinkToFit="1"/>
    </xf>
    <xf numFmtId="0" fontId="80" fillId="26" borderId="101" xfId="0" applyFont="1" applyFill="1" applyBorder="1" applyAlignment="1">
      <alignment horizontal="center" vertical="center" wrapText="1" shrinkToFit="1"/>
    </xf>
    <xf numFmtId="0" fontId="80" fillId="26" borderId="13" xfId="0" applyFont="1" applyFill="1" applyBorder="1" applyAlignment="1">
      <alignment horizontal="center" vertical="center" shrinkToFit="1"/>
    </xf>
    <xf numFmtId="0" fontId="80" fillId="26" borderId="101" xfId="0" applyFont="1" applyFill="1" applyBorder="1" applyAlignment="1">
      <alignment horizontal="center" vertical="center" shrinkToFit="1"/>
    </xf>
    <xf numFmtId="0" fontId="80" fillId="26" borderId="33" xfId="0" applyFont="1" applyFill="1" applyBorder="1" applyAlignment="1">
      <alignment horizontal="center" vertical="center"/>
    </xf>
    <xf numFmtId="0" fontId="80" fillId="26" borderId="16" xfId="0" applyFont="1" applyFill="1" applyBorder="1" applyAlignment="1">
      <alignment horizontal="center" vertical="center"/>
    </xf>
    <xf numFmtId="0" fontId="80" fillId="26" borderId="14" xfId="0" applyFont="1" applyFill="1" applyBorder="1" applyAlignment="1">
      <alignment horizontal="center" vertical="center" shrinkToFit="1"/>
    </xf>
    <xf numFmtId="0" fontId="80" fillId="26" borderId="33" xfId="0" applyFont="1" applyFill="1" applyBorder="1" applyAlignment="1">
      <alignment horizontal="center" vertical="center" shrinkToFit="1"/>
    </xf>
    <xf numFmtId="0" fontId="80" fillId="26" borderId="13" xfId="0" applyFont="1" applyFill="1" applyBorder="1" applyAlignment="1">
      <alignment horizontal="center" vertical="center" wrapText="1"/>
    </xf>
    <xf numFmtId="0" fontId="80" fillId="26" borderId="101" xfId="0" applyFont="1" applyFill="1" applyBorder="1" applyAlignment="1">
      <alignment horizontal="center" vertical="center" wrapText="1"/>
    </xf>
    <xf numFmtId="0" fontId="80" fillId="26" borderId="14" xfId="0" applyFont="1" applyFill="1" applyBorder="1" applyAlignment="1">
      <alignment horizontal="center" vertical="center" textRotation="255"/>
    </xf>
    <xf numFmtId="0" fontId="80" fillId="26" borderId="33" xfId="0" applyFont="1" applyFill="1" applyBorder="1" applyAlignment="1">
      <alignment horizontal="center" vertical="center" textRotation="255"/>
    </xf>
    <xf numFmtId="0" fontId="80" fillId="26" borderId="10" xfId="0" applyFont="1" applyFill="1" applyBorder="1" applyAlignment="1">
      <alignment horizontal="center" vertical="center"/>
    </xf>
    <xf numFmtId="0" fontId="80" fillId="26" borderId="12"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xf numFmtId="49" fontId="111" fillId="0" borderId="0" xfId="0" applyNumberFormat="1" applyFont="1" applyAlignment="1">
      <alignment horizontal="center" vertical="center"/>
    </xf>
    <xf numFmtId="49" fontId="111" fillId="0" borderId="18" xfId="0" applyNumberFormat="1" applyFont="1" applyBorder="1" applyAlignment="1">
      <alignment horizontal="center" vertical="center"/>
    </xf>
    <xf numFmtId="49" fontId="112" fillId="0" borderId="13" xfId="0" applyNumberFormat="1" applyFont="1" applyBorder="1" applyAlignment="1">
      <alignment horizontal="center" vertical="center" textRotation="255"/>
    </xf>
    <xf numFmtId="49" fontId="112" fillId="0" borderId="101" xfId="0" applyNumberFormat="1" applyFont="1" applyBorder="1" applyAlignment="1">
      <alignment horizontal="center" vertical="center" textRotation="255"/>
    </xf>
    <xf numFmtId="49" fontId="112" fillId="0" borderId="92" xfId="0" applyNumberFormat="1" applyFont="1" applyBorder="1" applyAlignment="1">
      <alignment horizontal="center" vertical="center" textRotation="255"/>
    </xf>
    <xf numFmtId="49" fontId="112" fillId="0" borderId="13" xfId="0" applyNumberFormat="1" applyFont="1" applyBorder="1" applyAlignment="1">
      <alignment horizontal="center" vertical="center" textRotation="255" shrinkToFit="1"/>
    </xf>
    <xf numFmtId="49" fontId="112" fillId="0" borderId="101" xfId="0" applyNumberFormat="1" applyFont="1" applyBorder="1" applyAlignment="1">
      <alignment horizontal="center" vertical="center" textRotation="255" shrinkToFit="1"/>
    </xf>
    <xf numFmtId="49" fontId="112" fillId="0" borderId="92" xfId="0" applyNumberFormat="1" applyFont="1" applyBorder="1" applyAlignment="1">
      <alignment horizontal="center" vertical="center" textRotation="255" shrinkToFit="1"/>
    </xf>
    <xf numFmtId="0" fontId="34" fillId="0" borderId="26" xfId="0" applyFont="1" applyBorder="1" applyAlignment="1">
      <alignment horizontal="center" vertical="center" wrapText="1"/>
    </xf>
    <xf numFmtId="0" fontId="34" fillId="0" borderId="31"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A3BD"/>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666750</xdr:colOff>
      <xdr:row>1</xdr:row>
      <xdr:rowOff>238124</xdr:rowOff>
    </xdr:from>
    <xdr:to>
      <xdr:col>26</xdr:col>
      <xdr:colOff>941173</xdr:colOff>
      <xdr:row>7</xdr:row>
      <xdr:rowOff>133350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705475" y="485774"/>
          <a:ext cx="6599023"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algn="l"/>
            <a:r>
              <a:rPr kumimoji="1" lang="ja-JP" altLang="en-US" sz="1100"/>
              <a:t>　　　　　　 処遇改善加算・特定加算に共通して必要な情報（</a:t>
            </a:r>
            <a:r>
              <a:rPr kumimoji="1" lang="ja-JP" altLang="en-US" sz="1100" u="sng">
                <a:solidFill>
                  <a:srgbClr val="FF0000"/>
                </a:solidFill>
              </a:rPr>
              <a:t>補助金取得には不要</a:t>
            </a:r>
            <a:r>
              <a:rPr kumimoji="1" lang="ja-JP" altLang="en-US" sz="1100"/>
              <a:t>）　入力セル</a:t>
            </a:r>
            <a:endParaRPr kumimoji="1" lang="en-US" altLang="ja-JP" sz="1100"/>
          </a:p>
          <a:p>
            <a:pPr algn="l"/>
            <a:r>
              <a:rPr kumimoji="1" lang="ja-JP" altLang="en-US" sz="1100"/>
              <a:t>　　　　　　 補助金の取得に必要な情報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26</xdr:col>
      <xdr:colOff>132102</xdr:colOff>
      <xdr:row>0</xdr:row>
      <xdr:rowOff>190500</xdr:rowOff>
    </xdr:from>
    <xdr:ext cx="2031325" cy="892552"/>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95427" y="190500"/>
          <a:ext cx="2031325" cy="892552"/>
        </a:xfrm>
        <a:prstGeom prst="rect">
          <a:avLst/>
        </a:prstGeom>
        <a:noFill/>
      </xdr:spPr>
      <xdr:txBody>
        <a:bodyPr wrap="none" lIns="91440" tIns="45720" rIns="91440" bIns="45720">
          <a:spAutoFit/>
        </a:bodyPr>
        <a:lstStyle/>
        <a:p>
          <a:pPr algn="ctr"/>
          <a:r>
            <a:rPr lang="ja-JP" altLang="en-US" sz="48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twoCellAnchor>
    <xdr:from>
      <xdr:col>28</xdr:col>
      <xdr:colOff>561976</xdr:colOff>
      <xdr:row>30</xdr:row>
      <xdr:rowOff>342899</xdr:rowOff>
    </xdr:from>
    <xdr:to>
      <xdr:col>34</xdr:col>
      <xdr:colOff>304800</xdr:colOff>
      <xdr:row>33</xdr:row>
      <xdr:rowOff>447674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4382751" y="7962899"/>
          <a:ext cx="3857624" cy="1438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債権譲渡とは、債権者が保有する債権を譲受人に譲渡することを言います。</a:t>
          </a:r>
        </a:p>
        <a:p>
          <a:r>
            <a:rPr kumimoji="1" lang="ja-JP" altLang="en-US" sz="1100"/>
            <a:t>今回の場合は、</a:t>
          </a:r>
          <a:r>
            <a:rPr kumimoji="1" lang="ja-JP" altLang="ja-JP" sz="1100">
              <a:solidFill>
                <a:schemeClr val="dk1"/>
              </a:solidFill>
              <a:effectLst/>
              <a:latin typeface="+mn-lt"/>
              <a:ea typeface="+mn-ea"/>
              <a:cs typeface="+mn-cs"/>
            </a:rPr>
            <a:t>国保連</a:t>
          </a:r>
          <a:r>
            <a:rPr kumimoji="1" lang="ja-JP" altLang="en-US" sz="1100">
              <a:solidFill>
                <a:schemeClr val="dk1"/>
              </a:solidFill>
              <a:effectLst/>
              <a:latin typeface="+mn-lt"/>
              <a:ea typeface="+mn-ea"/>
              <a:cs typeface="+mn-cs"/>
            </a:rPr>
            <a:t>が</a:t>
          </a:r>
          <a:r>
            <a:rPr kumimoji="1" lang="ja-JP" altLang="en-US" sz="1100"/>
            <a:t>障害福祉サービス等事業所から請求を受けた介護給付費を、事業所に対してではなく、譲受人（例</a:t>
          </a:r>
          <a:r>
            <a:rPr kumimoji="1" lang="en-US" altLang="ja-JP" sz="1100"/>
            <a:t>:</a:t>
          </a:r>
          <a:r>
            <a:rPr kumimoji="1" lang="ja-JP" altLang="en-US" sz="1100"/>
            <a:t>金融機関・ファクタリング会社）に対し支払うことになっていることを指します。</a:t>
          </a:r>
        </a:p>
      </xdr:txBody>
    </xdr:sp>
    <xdr:clientData/>
  </xdr:twoCellAnchor>
  <xdr:twoCellAnchor>
    <xdr:from>
      <xdr:col>28</xdr:col>
      <xdr:colOff>66676</xdr:colOff>
      <xdr:row>32</xdr:row>
      <xdr:rowOff>123828</xdr:rowOff>
    </xdr:from>
    <xdr:to>
      <xdr:col>28</xdr:col>
      <xdr:colOff>561976</xdr:colOff>
      <xdr:row>32</xdr:row>
      <xdr:rowOff>176212</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8" idx="1"/>
        </xdr:cNvCxnSpPr>
      </xdr:nvCxnSpPr>
      <xdr:spPr bwMode="auto">
        <a:xfrm flipH="1" flipV="1">
          <a:off x="13887451" y="8629653"/>
          <a:ext cx="495300" cy="5238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571501</xdr:colOff>
      <xdr:row>34</xdr:row>
      <xdr:rowOff>47625</xdr:rowOff>
    </xdr:from>
    <xdr:to>
      <xdr:col>34</xdr:col>
      <xdr:colOff>314325</xdr:colOff>
      <xdr:row>36</xdr:row>
      <xdr:rowOff>295275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4392276" y="9477375"/>
          <a:ext cx="3857624" cy="1200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債権譲渡の有無が「有り」の場合、その事業所の分の交付金を譲受人ではなく事業所に直接お支払いするために、口座情報が必要となります。シート</a:t>
          </a:r>
          <a:r>
            <a:rPr kumimoji="1" lang="en-US" altLang="ja-JP" sz="1100"/>
            <a:t>【</a:t>
          </a:r>
          <a:r>
            <a:rPr kumimoji="1" lang="ja-JP" altLang="en-US" sz="1100"/>
            <a:t>債権譲渡事業所用口座情報</a:t>
          </a:r>
          <a:r>
            <a:rPr kumimoji="1" lang="en-US" altLang="ja-JP" sz="1100"/>
            <a:t>】</a:t>
          </a:r>
          <a:r>
            <a:rPr kumimoji="1" lang="ja-JP" altLang="en-US" sz="1100"/>
            <a:t>に、口座情報をご記入の上、計画書に添付してください。</a:t>
          </a:r>
        </a:p>
      </xdr:txBody>
    </xdr:sp>
    <xdr:clientData/>
  </xdr:twoCellAnchor>
  <xdr:twoCellAnchor>
    <xdr:from>
      <xdr:col>28</xdr:col>
      <xdr:colOff>57151</xdr:colOff>
      <xdr:row>32</xdr:row>
      <xdr:rowOff>228601</xdr:rowOff>
    </xdr:from>
    <xdr:to>
      <xdr:col>28</xdr:col>
      <xdr:colOff>571501</xdr:colOff>
      <xdr:row>35</xdr:row>
      <xdr:rowOff>171450</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10" idx="1"/>
        </xdr:cNvCxnSpPr>
      </xdr:nvCxnSpPr>
      <xdr:spPr bwMode="auto">
        <a:xfrm flipH="1" flipV="1">
          <a:off x="13877926" y="8734426"/>
          <a:ext cx="514350" cy="13430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19"/>
              <a:chExt cx="217580" cy="70718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9"/>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0"/>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44</xdr:col>
      <xdr:colOff>69850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50175" y="654050"/>
          <a:ext cx="4559300" cy="1363664"/>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77238</xdr:colOff>
      <xdr:row>4</xdr:row>
      <xdr:rowOff>0</xdr:rowOff>
    </xdr:from>
    <xdr:ext cx="1569660" cy="692497"/>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5315988" y="501650"/>
          <a:ext cx="1569660" cy="692497"/>
        </a:xfrm>
        <a:prstGeom prst="rect">
          <a:avLst/>
        </a:prstGeom>
        <a:noFill/>
      </xdr:spPr>
      <xdr:txBody>
        <a:bodyPr wrap="none" lIns="91440" tIns="45720" rIns="91440" bIns="45720">
          <a:spAutoFit/>
        </a:bodyPr>
        <a:lstStyle/>
        <a:p>
          <a:pPr algn="ctr"/>
          <a:r>
            <a:rPr lang="ja-JP" altLang="en-US" sz="3600" b="1" cap="none" spc="0">
              <a:ln w="1270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oneCellAnchor>
    <xdr:from>
      <xdr:col>29</xdr:col>
      <xdr:colOff>84038</xdr:colOff>
      <xdr:row>45</xdr:row>
      <xdr:rowOff>146050</xdr:rowOff>
    </xdr:from>
    <xdr:ext cx="1261884" cy="559127"/>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5703788" y="10083800"/>
          <a:ext cx="1261884" cy="559127"/>
        </a:xfrm>
        <a:prstGeom prst="rect">
          <a:avLst/>
        </a:prstGeom>
        <a:noFill/>
      </xdr:spPr>
      <xdr:txBody>
        <a:bodyPr wrap="none" lIns="91440" tIns="45720" rIns="91440" bIns="45720">
          <a:spAutoFit/>
        </a:bodyPr>
        <a:lstStyle/>
        <a:p>
          <a:pPr algn="ctr"/>
          <a:r>
            <a:rPr lang="ja-JP" altLang="en-US" sz="2800" b="1" cap="none" spc="0">
              <a:ln w="63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33</xdr:col>
      <xdr:colOff>807335</xdr:colOff>
      <xdr:row>1</xdr:row>
      <xdr:rowOff>158751</xdr:rowOff>
    </xdr:from>
    <xdr:ext cx="2262159" cy="992579"/>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291252" y="423334"/>
          <a:ext cx="2262159" cy="992579"/>
        </a:xfrm>
        <a:prstGeom prst="rect">
          <a:avLst/>
        </a:prstGeom>
        <a:noFill/>
      </xdr:spPr>
      <xdr:txBody>
        <a:bodyPr wrap="none" lIns="91440" tIns="45720" rIns="91440" bIns="45720">
          <a:spAutoFit/>
        </a:bodyPr>
        <a:lstStyle/>
        <a:p>
          <a:pPr algn="ctr"/>
          <a:r>
            <a:rPr lang="ja-JP" altLang="en-US" sz="5400" b="1" cap="none" spc="0">
              <a:ln w="19050">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3099345</xdr:colOff>
      <xdr:row>0</xdr:row>
      <xdr:rowOff>171450</xdr:rowOff>
    </xdr:from>
    <xdr:ext cx="1261884" cy="559127"/>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985295" y="171450"/>
          <a:ext cx="1261884" cy="559127"/>
        </a:xfrm>
        <a:prstGeom prst="rect">
          <a:avLst/>
        </a:prstGeom>
        <a:noFill/>
      </xdr:spPr>
      <xdr:txBody>
        <a:bodyPr wrap="none" lIns="91440" tIns="45720" rIns="91440" bIns="45720">
          <a:spAutoFit/>
        </a:bodyPr>
        <a:lstStyle/>
        <a:p>
          <a:pPr algn="ctr"/>
          <a:r>
            <a:rPr lang="ja-JP" altLang="en-US" sz="2800" b="1" cap="none" spc="0">
              <a:ln w="3175">
                <a:solidFill>
                  <a:srgbClr val="FF0000"/>
                </a:solidFill>
                <a:prstDash val="solid"/>
              </a:ln>
              <a:solidFill>
                <a:srgbClr val="FFA3BD"/>
              </a:solidFill>
              <a:effectLst/>
              <a:latin typeface="BIZ UDPゴシック" panose="020B0400000000000000" pitchFamily="50" charset="-128"/>
              <a:ea typeface="BIZ UDPゴシック" panose="020B0400000000000000" pitchFamily="50" charset="-128"/>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886" t="s">
        <v>394</v>
      </c>
      <c r="B1" s="886"/>
      <c r="C1" s="886"/>
      <c r="D1" s="886"/>
      <c r="E1" s="886"/>
      <c r="F1" s="886"/>
    </row>
    <row r="2" spans="1:6" ht="30" customHeight="1" thickTop="1">
      <c r="A2" s="887" t="s">
        <v>405</v>
      </c>
      <c r="B2" s="887"/>
      <c r="C2" s="887"/>
      <c r="D2" s="887"/>
      <c r="E2" s="887"/>
      <c r="F2" s="887"/>
    </row>
    <row r="3" spans="1:6" s="22" customFormat="1" ht="8.1" customHeight="1">
      <c r="A3" s="888"/>
      <c r="B3" s="888"/>
      <c r="C3" s="888"/>
      <c r="D3" s="888"/>
      <c r="E3" s="44"/>
    </row>
    <row r="4" spans="1:6" s="24" customFormat="1" ht="30" customHeight="1">
      <c r="A4" s="23" t="s">
        <v>248</v>
      </c>
      <c r="B4" s="23" t="s">
        <v>177</v>
      </c>
      <c r="C4" s="45" t="s">
        <v>358</v>
      </c>
      <c r="D4" s="889" t="s">
        <v>178</v>
      </c>
      <c r="E4" s="890"/>
      <c r="F4" s="23" t="s">
        <v>387</v>
      </c>
    </row>
    <row r="5" spans="1:6" ht="39.950000000000003" customHeight="1">
      <c r="A5" s="46" t="s">
        <v>249</v>
      </c>
      <c r="B5" s="41">
        <v>1</v>
      </c>
      <c r="C5" s="41" t="s">
        <v>250</v>
      </c>
      <c r="D5" s="891" t="s">
        <v>180</v>
      </c>
      <c r="E5" s="892"/>
      <c r="F5" s="25" t="s">
        <v>181</v>
      </c>
    </row>
    <row r="6" spans="1:6" ht="80.099999999999994" customHeight="1">
      <c r="A6" s="47" t="s">
        <v>182</v>
      </c>
      <c r="B6" s="25">
        <v>1</v>
      </c>
      <c r="C6" s="591" t="s">
        <v>251</v>
      </c>
      <c r="D6" s="883" t="s">
        <v>183</v>
      </c>
      <c r="E6" s="884"/>
      <c r="F6" s="38" t="s">
        <v>181</v>
      </c>
    </row>
    <row r="7" spans="1:6" ht="80.099999999999994" customHeight="1">
      <c r="A7" s="47" t="s">
        <v>184</v>
      </c>
      <c r="B7" s="25">
        <v>1</v>
      </c>
      <c r="C7" s="591" t="s">
        <v>252</v>
      </c>
      <c r="D7" s="883" t="s">
        <v>185</v>
      </c>
      <c r="E7" s="884"/>
      <c r="F7" s="26" t="s">
        <v>186</v>
      </c>
    </row>
    <row r="8" spans="1:6" ht="80.099999999999994" customHeight="1">
      <c r="A8" s="47" t="s">
        <v>227</v>
      </c>
      <c r="B8" s="25">
        <v>1</v>
      </c>
      <c r="C8" s="591" t="s">
        <v>253</v>
      </c>
      <c r="D8" s="883" t="s">
        <v>254</v>
      </c>
      <c r="E8" s="884"/>
      <c r="F8" s="26" t="s">
        <v>186</v>
      </c>
    </row>
    <row r="9" spans="1:6" ht="80.099999999999994" customHeight="1">
      <c r="A9" s="47" t="s">
        <v>187</v>
      </c>
      <c r="B9" s="25">
        <v>1</v>
      </c>
      <c r="C9" s="591" t="s">
        <v>255</v>
      </c>
      <c r="D9" s="883" t="s">
        <v>256</v>
      </c>
      <c r="E9" s="884"/>
      <c r="F9" s="26" t="s">
        <v>186</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885" t="s">
        <v>188</v>
      </c>
      <c r="B17" s="885"/>
      <c r="C17" s="885"/>
      <c r="D17" s="885"/>
      <c r="E17" s="40"/>
    </row>
    <row r="18" spans="1:6" ht="8.1" customHeight="1">
      <c r="A18" s="587"/>
      <c r="B18" s="30"/>
    </row>
    <row r="19" spans="1:6" ht="24.75" customHeight="1">
      <c r="A19" s="587"/>
      <c r="B19" s="30"/>
    </row>
    <row r="20" spans="1:6" ht="30" customHeight="1">
      <c r="A20" s="587"/>
      <c r="B20" s="30"/>
    </row>
    <row r="21" spans="1:6" s="33" customFormat="1" ht="24.95" customHeight="1">
      <c r="A21" s="31" t="s">
        <v>359</v>
      </c>
      <c r="B21" s="32"/>
      <c r="C21" s="31"/>
      <c r="D21" s="31"/>
      <c r="E21" s="31"/>
    </row>
    <row r="22" spans="1:6" s="33" customFormat="1" ht="24.95" customHeight="1">
      <c r="A22" s="31" t="s">
        <v>189</v>
      </c>
      <c r="B22" s="32"/>
      <c r="C22" s="31"/>
      <c r="D22" s="31"/>
      <c r="E22" s="31"/>
    </row>
    <row r="23" spans="1:6" s="33" customFormat="1" ht="24.95" customHeight="1">
      <c r="A23" s="31" t="s">
        <v>391</v>
      </c>
      <c r="B23" s="32"/>
      <c r="C23" s="31"/>
      <c r="D23" s="31"/>
      <c r="E23" s="31"/>
    </row>
    <row r="24" spans="1:6" s="33" customFormat="1" ht="24.95" customHeight="1">
      <c r="A24" s="31" t="s">
        <v>360</v>
      </c>
      <c r="B24" s="32"/>
      <c r="C24" s="31"/>
      <c r="D24" s="31"/>
      <c r="E24" s="31"/>
    </row>
    <row r="25" spans="1:6" s="33" customFormat="1" ht="24.95" customHeight="1">
      <c r="A25" s="31" t="s">
        <v>361</v>
      </c>
      <c r="B25" s="32"/>
      <c r="C25" s="31"/>
      <c r="D25" s="31"/>
      <c r="E25" s="31"/>
    </row>
    <row r="26" spans="1:6" s="33" customFormat="1" ht="24.95" customHeight="1">
      <c r="A26" s="31" t="s">
        <v>362</v>
      </c>
      <c r="B26" s="32"/>
      <c r="C26" s="31"/>
      <c r="D26" s="31"/>
      <c r="E26" s="31"/>
    </row>
    <row r="27" spans="1:6">
      <c r="A27" s="34"/>
      <c r="B27" s="30"/>
    </row>
    <row r="28" spans="1:6" ht="22.15" customHeight="1">
      <c r="A28" s="39"/>
      <c r="B28" s="877" t="s">
        <v>388</v>
      </c>
      <c r="C28" s="878"/>
      <c r="D28" s="878"/>
      <c r="E28" s="878"/>
      <c r="F28" s="879"/>
    </row>
    <row r="29" spans="1:6" ht="55.15" customHeight="1">
      <c r="A29" s="881" t="s">
        <v>390</v>
      </c>
      <c r="B29" s="880"/>
      <c r="C29" s="880"/>
      <c r="D29" s="880"/>
      <c r="E29" s="880"/>
      <c r="F29" s="880"/>
    </row>
    <row r="30" spans="1:6" ht="55.15" customHeight="1">
      <c r="A30" s="882"/>
      <c r="B30" s="880"/>
      <c r="C30" s="880"/>
      <c r="D30" s="880"/>
      <c r="E30" s="880"/>
      <c r="F30" s="880"/>
    </row>
    <row r="31" spans="1:6" ht="58.5" customHeight="1">
      <c r="A31" s="881" t="s">
        <v>389</v>
      </c>
      <c r="B31" s="880"/>
      <c r="C31" s="880"/>
      <c r="D31" s="880"/>
      <c r="E31" s="880"/>
      <c r="F31" s="880"/>
    </row>
    <row r="32" spans="1:6" ht="58.5" customHeight="1">
      <c r="A32" s="882"/>
      <c r="B32" s="880"/>
      <c r="C32" s="880"/>
      <c r="D32" s="880"/>
      <c r="E32" s="880"/>
      <c r="F32" s="880"/>
    </row>
    <row r="33" spans="1:5" ht="24.95" customHeight="1">
      <c r="A33" s="592" t="s">
        <v>392</v>
      </c>
      <c r="B33" s="30"/>
      <c r="D33" s="30"/>
      <c r="E33" s="30"/>
    </row>
    <row r="34" spans="1:5" ht="24.95" customHeight="1">
      <c r="A34" s="592" t="s">
        <v>393</v>
      </c>
      <c r="B34" s="30"/>
      <c r="D34" s="30"/>
      <c r="E34" s="30"/>
    </row>
    <row r="35" spans="1:5" ht="24.95" customHeight="1">
      <c r="A35" s="29"/>
      <c r="B35" s="30"/>
      <c r="D35" s="30"/>
      <c r="E35" s="30"/>
    </row>
    <row r="36" spans="1:5" ht="24.95" customHeight="1">
      <c r="A36" s="31" t="s">
        <v>400</v>
      </c>
      <c r="B36" s="30"/>
    </row>
    <row r="37" spans="1:5" ht="20.100000000000001" customHeight="1">
      <c r="A37" s="613" t="s">
        <v>401</v>
      </c>
      <c r="B37" s="30"/>
    </row>
    <row r="38" spans="1:5" ht="20.100000000000001" customHeight="1">
      <c r="A38" s="613" t="s">
        <v>402</v>
      </c>
      <c r="B38" s="30"/>
    </row>
    <row r="39" spans="1:5" ht="20.100000000000001" customHeight="1">
      <c r="A39" s="613" t="s">
        <v>403</v>
      </c>
      <c r="B39" s="36"/>
      <c r="C39" s="35"/>
    </row>
    <row r="40" spans="1:5" ht="20.100000000000001" customHeight="1">
      <c r="A40" s="613" t="s">
        <v>404</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142"/>
  <sheetViews>
    <sheetView showGridLines="0" tabSelected="1" view="pageBreakPreview" zoomScaleNormal="100" zoomScaleSheetLayoutView="100"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22.75" customWidth="1"/>
    <col min="27" max="27" width="23.25" customWidth="1"/>
  </cols>
  <sheetData>
    <row r="1" spans="1:24" ht="20.100000000000001" customHeight="1">
      <c r="A1" s="11" t="s">
        <v>547</v>
      </c>
    </row>
    <row r="2" spans="1:24" ht="20.100000000000001" customHeight="1">
      <c r="A2" s="12" t="s">
        <v>99</v>
      </c>
    </row>
    <row r="4" spans="1:24" ht="20.100000000000001" customHeight="1">
      <c r="A4" t="s">
        <v>98</v>
      </c>
    </row>
    <row r="5" spans="1:24" ht="20.100000000000001" customHeight="1">
      <c r="A5" t="s">
        <v>135</v>
      </c>
    </row>
    <row r="6" spans="1:24" ht="20.100000000000001" customHeight="1">
      <c r="A6" t="s">
        <v>136</v>
      </c>
    </row>
    <row r="7" spans="1:24" ht="20.100000000000001" customHeight="1">
      <c r="A7" t="s">
        <v>548</v>
      </c>
    </row>
    <row r="9" spans="1:24" ht="20.100000000000001" customHeight="1">
      <c r="A9" s="11" t="s">
        <v>137</v>
      </c>
    </row>
    <row r="10" spans="1:24" ht="20.100000000000001" customHeight="1">
      <c r="B10" t="s">
        <v>549</v>
      </c>
    </row>
    <row r="11" spans="1:24" ht="20.100000000000001" customHeight="1">
      <c r="B11" s="13" t="s">
        <v>97</v>
      </c>
      <c r="C11" s="899" t="s">
        <v>500</v>
      </c>
      <c r="D11" s="899"/>
      <c r="E11" s="899"/>
      <c r="F11" s="899"/>
      <c r="G11" s="899"/>
      <c r="H11" s="899"/>
      <c r="I11" s="899"/>
      <c r="J11" s="899"/>
      <c r="K11" s="899"/>
      <c r="L11" s="899"/>
    </row>
    <row r="13" spans="1:24" ht="20.100000000000001" customHeight="1">
      <c r="A13" s="11" t="s">
        <v>138</v>
      </c>
    </row>
    <row r="14" spans="1:24" ht="20.100000000000001" customHeight="1" thickBot="1">
      <c r="B14" t="s">
        <v>159</v>
      </c>
    </row>
    <row r="15" spans="1:24" ht="20.100000000000001" customHeight="1">
      <c r="B15" s="7" t="s">
        <v>6</v>
      </c>
      <c r="C15" s="904" t="s">
        <v>8</v>
      </c>
      <c r="D15" s="904"/>
      <c r="E15" s="904"/>
      <c r="F15" s="904"/>
      <c r="G15" s="904"/>
      <c r="H15" s="904"/>
      <c r="I15" s="904"/>
      <c r="J15" s="904"/>
      <c r="K15" s="904"/>
      <c r="L15" s="905"/>
      <c r="M15" s="918" t="s">
        <v>505</v>
      </c>
      <c r="N15" s="919"/>
      <c r="O15" s="919"/>
      <c r="P15" s="919"/>
      <c r="Q15" s="919"/>
      <c r="R15" s="919"/>
      <c r="S15" s="919"/>
      <c r="T15" s="919"/>
      <c r="U15" s="919"/>
      <c r="V15" s="919"/>
      <c r="W15" s="920"/>
      <c r="X15" s="921"/>
    </row>
    <row r="16" spans="1:24" ht="20.100000000000001" customHeight="1" thickBot="1">
      <c r="B16" s="8"/>
      <c r="C16" s="904" t="s">
        <v>88</v>
      </c>
      <c r="D16" s="904"/>
      <c r="E16" s="904"/>
      <c r="F16" s="904"/>
      <c r="G16" s="904"/>
      <c r="H16" s="904"/>
      <c r="I16" s="904"/>
      <c r="J16" s="904"/>
      <c r="K16" s="904"/>
      <c r="L16" s="905"/>
      <c r="M16" s="906" t="s">
        <v>504</v>
      </c>
      <c r="N16" s="907"/>
      <c r="O16" s="907"/>
      <c r="P16" s="907"/>
      <c r="Q16" s="907"/>
      <c r="R16" s="907"/>
      <c r="S16" s="907"/>
      <c r="T16" s="907"/>
      <c r="U16" s="922"/>
      <c r="V16" s="922"/>
      <c r="W16" s="923"/>
      <c r="X16" s="924"/>
    </row>
    <row r="17" spans="1:33" ht="20.100000000000001" customHeight="1" thickBot="1">
      <c r="B17" s="7" t="s">
        <v>89</v>
      </c>
      <c r="C17" s="904" t="s">
        <v>7</v>
      </c>
      <c r="D17" s="904"/>
      <c r="E17" s="904"/>
      <c r="F17" s="904"/>
      <c r="G17" s="904"/>
      <c r="H17" s="904"/>
      <c r="I17" s="904"/>
      <c r="J17" s="904"/>
      <c r="K17" s="904"/>
      <c r="L17" s="905"/>
      <c r="M17" s="593">
        <v>6</v>
      </c>
      <c r="N17" s="594">
        <v>3</v>
      </c>
      <c r="O17" s="594">
        <v>0</v>
      </c>
      <c r="P17" s="860" t="s">
        <v>499</v>
      </c>
      <c r="Q17" s="594">
        <v>1</v>
      </c>
      <c r="R17" s="594">
        <v>1</v>
      </c>
      <c r="S17" s="594">
        <v>1</v>
      </c>
      <c r="T17" s="595">
        <v>1</v>
      </c>
      <c r="U17" s="14"/>
      <c r="V17" s="15"/>
      <c r="W17" s="15"/>
      <c r="X17" s="15"/>
    </row>
    <row r="18" spans="1:33" ht="20.100000000000001" customHeight="1">
      <c r="B18" s="9"/>
      <c r="C18" s="904" t="s">
        <v>92</v>
      </c>
      <c r="D18" s="904"/>
      <c r="E18" s="904"/>
      <c r="F18" s="904"/>
      <c r="G18" s="904"/>
      <c r="H18" s="904"/>
      <c r="I18" s="904"/>
      <c r="J18" s="904"/>
      <c r="K18" s="904"/>
      <c r="L18" s="905"/>
      <c r="M18" s="906" t="s">
        <v>506</v>
      </c>
      <c r="N18" s="907"/>
      <c r="O18" s="907"/>
      <c r="P18" s="907"/>
      <c r="Q18" s="907"/>
      <c r="R18" s="907"/>
      <c r="S18" s="907"/>
      <c r="T18" s="907"/>
      <c r="U18" s="925"/>
      <c r="V18" s="925"/>
      <c r="W18" s="926"/>
      <c r="X18" s="927"/>
    </row>
    <row r="19" spans="1:33" ht="20.100000000000001" customHeight="1">
      <c r="B19" s="8"/>
      <c r="C19" s="904" t="s">
        <v>93</v>
      </c>
      <c r="D19" s="904"/>
      <c r="E19" s="904"/>
      <c r="F19" s="904"/>
      <c r="G19" s="904"/>
      <c r="H19" s="904"/>
      <c r="I19" s="904"/>
      <c r="J19" s="904"/>
      <c r="K19" s="904"/>
      <c r="L19" s="905"/>
      <c r="M19" s="906" t="s">
        <v>507</v>
      </c>
      <c r="N19" s="907"/>
      <c r="O19" s="907"/>
      <c r="P19" s="907"/>
      <c r="Q19" s="907"/>
      <c r="R19" s="907"/>
      <c r="S19" s="907"/>
      <c r="T19" s="907"/>
      <c r="U19" s="907"/>
      <c r="V19" s="907"/>
      <c r="W19" s="908"/>
      <c r="X19" s="909"/>
    </row>
    <row r="20" spans="1:33" ht="20.100000000000001" customHeight="1">
      <c r="B20" s="7" t="s">
        <v>90</v>
      </c>
      <c r="C20" s="904" t="s">
        <v>83</v>
      </c>
      <c r="D20" s="904"/>
      <c r="E20" s="904"/>
      <c r="F20" s="904"/>
      <c r="G20" s="904"/>
      <c r="H20" s="904"/>
      <c r="I20" s="904"/>
      <c r="J20" s="904"/>
      <c r="K20" s="904"/>
      <c r="L20" s="905"/>
      <c r="M20" s="906" t="s">
        <v>509</v>
      </c>
      <c r="N20" s="907"/>
      <c r="O20" s="907"/>
      <c r="P20" s="907"/>
      <c r="Q20" s="907"/>
      <c r="R20" s="907"/>
      <c r="S20" s="907"/>
      <c r="T20" s="907"/>
      <c r="U20" s="907"/>
      <c r="V20" s="907"/>
      <c r="W20" s="908"/>
      <c r="X20" s="909"/>
    </row>
    <row r="21" spans="1:33" ht="20.100000000000001" customHeight="1">
      <c r="B21" s="8"/>
      <c r="C21" s="904" t="s">
        <v>84</v>
      </c>
      <c r="D21" s="904"/>
      <c r="E21" s="904"/>
      <c r="F21" s="904"/>
      <c r="G21" s="904"/>
      <c r="H21" s="904"/>
      <c r="I21" s="904"/>
      <c r="J21" s="904"/>
      <c r="K21" s="904"/>
      <c r="L21" s="905"/>
      <c r="M21" s="930" t="s">
        <v>508</v>
      </c>
      <c r="N21" s="922"/>
      <c r="O21" s="922"/>
      <c r="P21" s="922"/>
      <c r="Q21" s="922"/>
      <c r="R21" s="922"/>
      <c r="S21" s="922"/>
      <c r="T21" s="922"/>
      <c r="U21" s="922"/>
      <c r="V21" s="922"/>
      <c r="W21" s="923"/>
      <c r="X21" s="924"/>
    </row>
    <row r="22" spans="1:33" ht="20.100000000000001" customHeight="1">
      <c r="B22" s="897" t="s">
        <v>129</v>
      </c>
      <c r="C22" s="904" t="s">
        <v>8</v>
      </c>
      <c r="D22" s="904"/>
      <c r="E22" s="904"/>
      <c r="F22" s="904"/>
      <c r="G22" s="904"/>
      <c r="H22" s="904"/>
      <c r="I22" s="904"/>
      <c r="J22" s="904"/>
      <c r="K22" s="904"/>
      <c r="L22" s="905"/>
      <c r="M22" s="906" t="s">
        <v>511</v>
      </c>
      <c r="N22" s="907"/>
      <c r="O22" s="907"/>
      <c r="P22" s="907"/>
      <c r="Q22" s="907"/>
      <c r="R22" s="907"/>
      <c r="S22" s="907"/>
      <c r="T22" s="907"/>
      <c r="U22" s="907"/>
      <c r="V22" s="907"/>
      <c r="W22" s="908"/>
      <c r="X22" s="909"/>
    </row>
    <row r="23" spans="1:33" ht="20.100000000000001" customHeight="1">
      <c r="B23" s="898"/>
      <c r="C23" s="929" t="s">
        <v>126</v>
      </c>
      <c r="D23" s="929"/>
      <c r="E23" s="929"/>
      <c r="F23" s="929"/>
      <c r="G23" s="929"/>
      <c r="H23" s="929"/>
      <c r="I23" s="929"/>
      <c r="J23" s="929"/>
      <c r="K23" s="929"/>
      <c r="L23" s="929"/>
      <c r="M23" s="906" t="s">
        <v>510</v>
      </c>
      <c r="N23" s="907"/>
      <c r="O23" s="907"/>
      <c r="P23" s="907"/>
      <c r="Q23" s="907"/>
      <c r="R23" s="907"/>
      <c r="S23" s="907"/>
      <c r="T23" s="907"/>
      <c r="U23" s="907"/>
      <c r="V23" s="907"/>
      <c r="W23" s="908"/>
      <c r="X23" s="909"/>
    </row>
    <row r="24" spans="1:33" ht="20.100000000000001" customHeight="1">
      <c r="B24" s="7" t="s">
        <v>127</v>
      </c>
      <c r="C24" s="904" t="s">
        <v>0</v>
      </c>
      <c r="D24" s="904"/>
      <c r="E24" s="904"/>
      <c r="F24" s="904"/>
      <c r="G24" s="904"/>
      <c r="H24" s="904"/>
      <c r="I24" s="904"/>
      <c r="J24" s="904"/>
      <c r="K24" s="904"/>
      <c r="L24" s="905"/>
      <c r="M24" s="928" t="s">
        <v>512</v>
      </c>
      <c r="N24" s="925"/>
      <c r="O24" s="925"/>
      <c r="P24" s="925"/>
      <c r="Q24" s="925"/>
      <c r="R24" s="925"/>
      <c r="S24" s="925"/>
      <c r="T24" s="925"/>
      <c r="U24" s="925"/>
      <c r="V24" s="925"/>
      <c r="W24" s="926"/>
      <c r="X24" s="927"/>
    </row>
    <row r="25" spans="1:33" ht="20.100000000000001" customHeight="1">
      <c r="B25" s="9"/>
      <c r="C25" s="904" t="s">
        <v>1</v>
      </c>
      <c r="D25" s="904"/>
      <c r="E25" s="904"/>
      <c r="F25" s="904"/>
      <c r="G25" s="904"/>
      <c r="H25" s="904"/>
      <c r="I25" s="904"/>
      <c r="J25" s="904"/>
      <c r="K25" s="904"/>
      <c r="L25" s="905"/>
      <c r="M25" s="906" t="s">
        <v>512</v>
      </c>
      <c r="N25" s="907"/>
      <c r="O25" s="907"/>
      <c r="P25" s="907"/>
      <c r="Q25" s="907"/>
      <c r="R25" s="907"/>
      <c r="S25" s="907"/>
      <c r="T25" s="907"/>
      <c r="U25" s="907"/>
      <c r="V25" s="907"/>
      <c r="W25" s="908"/>
      <c r="X25" s="909"/>
    </row>
    <row r="26" spans="1:33" ht="20.100000000000001" customHeight="1" thickBot="1">
      <c r="B26" s="20"/>
      <c r="C26" s="904" t="s">
        <v>128</v>
      </c>
      <c r="D26" s="904"/>
      <c r="E26" s="904"/>
      <c r="F26" s="904"/>
      <c r="G26" s="904"/>
      <c r="H26" s="904"/>
      <c r="I26" s="904"/>
      <c r="J26" s="904"/>
      <c r="K26" s="904"/>
      <c r="L26" s="905"/>
      <c r="M26" s="900" t="s">
        <v>513</v>
      </c>
      <c r="N26" s="901"/>
      <c r="O26" s="901"/>
      <c r="P26" s="901"/>
      <c r="Q26" s="901"/>
      <c r="R26" s="901"/>
      <c r="S26" s="901"/>
      <c r="T26" s="901"/>
      <c r="U26" s="901"/>
      <c r="V26" s="901"/>
      <c r="W26" s="902"/>
      <c r="X26" s="903"/>
    </row>
    <row r="28" spans="1:33" ht="20.100000000000001" customHeight="1">
      <c r="A28" s="11" t="s">
        <v>550</v>
      </c>
    </row>
    <row r="29" spans="1:33" ht="20.100000000000001" customHeight="1">
      <c r="B29" t="s">
        <v>569</v>
      </c>
      <c r="X29" s="10"/>
    </row>
    <row r="30" spans="1:33" ht="35.1" customHeight="1">
      <c r="B30" s="588" t="s">
        <v>140</v>
      </c>
      <c r="C30" s="914" t="s">
        <v>503</v>
      </c>
      <c r="D30" s="914"/>
      <c r="E30" s="914"/>
      <c r="F30" s="914"/>
      <c r="G30" s="914"/>
      <c r="H30" s="914"/>
      <c r="I30" s="914"/>
      <c r="J30" s="914"/>
      <c r="K30" s="914"/>
      <c r="L30" s="914"/>
      <c r="M30" s="914"/>
      <c r="N30" s="914"/>
      <c r="O30" s="914"/>
      <c r="P30" s="914"/>
      <c r="Q30" s="914"/>
      <c r="R30" s="914"/>
      <c r="S30" s="914"/>
      <c r="T30" s="914"/>
      <c r="U30" s="914"/>
      <c r="V30" s="914"/>
      <c r="W30" s="914"/>
      <c r="X30" s="914"/>
      <c r="Y30" s="914"/>
      <c r="Z30" s="914"/>
      <c r="AA30" s="914"/>
    </row>
    <row r="31" spans="1:33" ht="35.1" customHeight="1">
      <c r="B31" s="588"/>
      <c r="C31" s="931"/>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931"/>
    </row>
    <row r="32" spans="1:33" ht="33" customHeight="1">
      <c r="B32" s="932" t="s">
        <v>91</v>
      </c>
      <c r="C32" s="941" t="s">
        <v>283</v>
      </c>
      <c r="D32" s="941"/>
      <c r="E32" s="941"/>
      <c r="F32" s="941"/>
      <c r="G32" s="941"/>
      <c r="H32" s="941"/>
      <c r="I32" s="941"/>
      <c r="J32" s="941"/>
      <c r="K32" s="941"/>
      <c r="L32" s="942"/>
      <c r="M32" s="946" t="s">
        <v>94</v>
      </c>
      <c r="N32" s="947"/>
      <c r="O32" s="947"/>
      <c r="P32" s="947"/>
      <c r="Q32" s="948"/>
      <c r="R32" s="934" t="s">
        <v>166</v>
      </c>
      <c r="S32" s="935"/>
      <c r="T32" s="935"/>
      <c r="U32" s="935"/>
      <c r="V32" s="935"/>
      <c r="W32" s="936"/>
      <c r="X32" s="932" t="s">
        <v>95</v>
      </c>
      <c r="Y32" s="932" t="s">
        <v>96</v>
      </c>
      <c r="Z32" s="916" t="s">
        <v>501</v>
      </c>
      <c r="AA32" s="916" t="s">
        <v>502</v>
      </c>
      <c r="AB32" s="893" t="s">
        <v>526</v>
      </c>
      <c r="AC32" s="895"/>
      <c r="AD32" s="895"/>
      <c r="AE32" s="895"/>
      <c r="AF32" s="895"/>
      <c r="AG32" s="895"/>
    </row>
    <row r="33" spans="2:33" ht="33" customHeight="1" thickBot="1">
      <c r="B33" s="940"/>
      <c r="C33" s="943"/>
      <c r="D33" s="943"/>
      <c r="E33" s="943"/>
      <c r="F33" s="943"/>
      <c r="G33" s="943"/>
      <c r="H33" s="943"/>
      <c r="I33" s="943"/>
      <c r="J33" s="943"/>
      <c r="K33" s="943"/>
      <c r="L33" s="944"/>
      <c r="M33" s="949"/>
      <c r="N33" s="950"/>
      <c r="O33" s="950"/>
      <c r="P33" s="950"/>
      <c r="Q33" s="951"/>
      <c r="R33" s="894" t="s">
        <v>169</v>
      </c>
      <c r="S33" s="945"/>
      <c r="T33" s="945"/>
      <c r="U33" s="945"/>
      <c r="V33" s="945"/>
      <c r="W33" s="21" t="s">
        <v>170</v>
      </c>
      <c r="X33" s="933"/>
      <c r="Y33" s="933"/>
      <c r="Z33" s="917"/>
      <c r="AA33" s="917"/>
      <c r="AB33" s="894"/>
      <c r="AC33" s="895"/>
      <c r="AD33" s="895"/>
      <c r="AE33" s="895"/>
      <c r="AF33" s="895"/>
      <c r="AG33" s="895"/>
    </row>
    <row r="34" spans="2:33" ht="37.5" customHeight="1">
      <c r="B34" s="13">
        <v>1</v>
      </c>
      <c r="C34" s="596">
        <v>2</v>
      </c>
      <c r="D34" s="597">
        <v>9</v>
      </c>
      <c r="E34" s="597">
        <v>1</v>
      </c>
      <c r="F34" s="597">
        <v>0</v>
      </c>
      <c r="G34" s="597">
        <v>1</v>
      </c>
      <c r="H34" s="597">
        <v>0</v>
      </c>
      <c r="I34" s="597">
        <v>0</v>
      </c>
      <c r="J34" s="597">
        <v>0</v>
      </c>
      <c r="K34" s="597">
        <v>0</v>
      </c>
      <c r="L34" s="598">
        <v>0</v>
      </c>
      <c r="M34" s="915" t="s">
        <v>514</v>
      </c>
      <c r="N34" s="915"/>
      <c r="O34" s="915"/>
      <c r="P34" s="915"/>
      <c r="Q34" s="915"/>
      <c r="R34" s="915" t="s">
        <v>515</v>
      </c>
      <c r="S34" s="915"/>
      <c r="T34" s="915"/>
      <c r="U34" s="915"/>
      <c r="V34" s="915"/>
      <c r="W34" s="599" t="s">
        <v>514</v>
      </c>
      <c r="X34" s="600" t="s">
        <v>516</v>
      </c>
      <c r="Y34" s="629" t="s">
        <v>262</v>
      </c>
      <c r="Z34" s="857">
        <v>250000</v>
      </c>
      <c r="AA34" s="867">
        <v>277750</v>
      </c>
      <c r="AB34" s="866" t="s">
        <v>528</v>
      </c>
      <c r="AC34" s="895"/>
      <c r="AD34" s="895"/>
      <c r="AE34" s="895"/>
      <c r="AF34" s="895"/>
      <c r="AG34" s="895"/>
    </row>
    <row r="35" spans="2:33" ht="37.5" customHeight="1">
      <c r="B35" s="13">
        <f>B34+1</f>
        <v>2</v>
      </c>
      <c r="C35" s="601">
        <v>2</v>
      </c>
      <c r="D35" s="602">
        <v>9</v>
      </c>
      <c r="E35" s="602">
        <v>1</v>
      </c>
      <c r="F35" s="602">
        <v>0</v>
      </c>
      <c r="G35" s="602">
        <v>2</v>
      </c>
      <c r="H35" s="602">
        <v>0</v>
      </c>
      <c r="I35" s="602">
        <v>0</v>
      </c>
      <c r="J35" s="602">
        <v>0</v>
      </c>
      <c r="K35" s="602">
        <v>0</v>
      </c>
      <c r="L35" s="603">
        <v>0</v>
      </c>
      <c r="M35" s="896" t="s">
        <v>515</v>
      </c>
      <c r="N35" s="896"/>
      <c r="O35" s="896"/>
      <c r="P35" s="896"/>
      <c r="Q35" s="896"/>
      <c r="R35" s="896" t="s">
        <v>515</v>
      </c>
      <c r="S35" s="896"/>
      <c r="T35" s="896"/>
      <c r="U35" s="896"/>
      <c r="V35" s="896"/>
      <c r="W35" s="604" t="s">
        <v>517</v>
      </c>
      <c r="X35" s="605" t="s">
        <v>518</v>
      </c>
      <c r="Y35" s="605" t="s">
        <v>268</v>
      </c>
      <c r="Z35" s="858">
        <v>1200000</v>
      </c>
      <c r="AA35" s="868">
        <v>1221600</v>
      </c>
      <c r="AB35" s="870" t="s">
        <v>528</v>
      </c>
      <c r="AC35" s="895"/>
      <c r="AD35" s="895"/>
      <c r="AE35" s="895"/>
      <c r="AF35" s="895"/>
      <c r="AG35" s="895"/>
    </row>
    <row r="36" spans="2:33" ht="37.5" customHeight="1">
      <c r="B36" s="13">
        <f t="shared" ref="B36:B72" si="0">B35+1</f>
        <v>3</v>
      </c>
      <c r="C36" s="601">
        <v>2</v>
      </c>
      <c r="D36" s="602">
        <v>9</v>
      </c>
      <c r="E36" s="602">
        <v>2</v>
      </c>
      <c r="F36" s="602">
        <v>0</v>
      </c>
      <c r="G36" s="602">
        <v>3</v>
      </c>
      <c r="H36" s="602">
        <v>0</v>
      </c>
      <c r="I36" s="602">
        <v>0</v>
      </c>
      <c r="J36" s="602">
        <v>0</v>
      </c>
      <c r="K36" s="602">
        <v>0</v>
      </c>
      <c r="L36" s="603">
        <v>0</v>
      </c>
      <c r="M36" s="896" t="s">
        <v>515</v>
      </c>
      <c r="N36" s="896"/>
      <c r="O36" s="896"/>
      <c r="P36" s="896"/>
      <c r="Q36" s="896"/>
      <c r="R36" s="896" t="s">
        <v>515</v>
      </c>
      <c r="S36" s="896"/>
      <c r="T36" s="896"/>
      <c r="U36" s="896"/>
      <c r="V36" s="896"/>
      <c r="W36" s="604" t="s">
        <v>519</v>
      </c>
      <c r="X36" s="605" t="s">
        <v>520</v>
      </c>
      <c r="Y36" s="605" t="s">
        <v>398</v>
      </c>
      <c r="Z36" s="858">
        <v>1000000</v>
      </c>
      <c r="AA36" s="868">
        <v>1035000</v>
      </c>
      <c r="AB36" s="870" t="s">
        <v>528</v>
      </c>
      <c r="AC36" s="27"/>
      <c r="AD36" s="27"/>
      <c r="AE36" s="27"/>
      <c r="AF36" s="27"/>
      <c r="AG36" s="27"/>
    </row>
    <row r="37" spans="2:33" ht="37.5" customHeight="1">
      <c r="B37" s="13">
        <f t="shared" si="0"/>
        <v>4</v>
      </c>
      <c r="C37" s="601">
        <v>2</v>
      </c>
      <c r="D37" s="602">
        <v>9</v>
      </c>
      <c r="E37" s="602">
        <v>5</v>
      </c>
      <c r="F37" s="602">
        <v>0</v>
      </c>
      <c r="G37" s="602">
        <v>4</v>
      </c>
      <c r="H37" s="602">
        <v>0</v>
      </c>
      <c r="I37" s="602">
        <v>0</v>
      </c>
      <c r="J37" s="602">
        <v>0</v>
      </c>
      <c r="K37" s="602">
        <v>0</v>
      </c>
      <c r="L37" s="603">
        <v>0</v>
      </c>
      <c r="M37" s="896" t="s">
        <v>515</v>
      </c>
      <c r="N37" s="896"/>
      <c r="O37" s="896"/>
      <c r="P37" s="896"/>
      <c r="Q37" s="896"/>
      <c r="R37" s="896" t="s">
        <v>515</v>
      </c>
      <c r="S37" s="896"/>
      <c r="T37" s="896"/>
      <c r="U37" s="896"/>
      <c r="V37" s="896"/>
      <c r="W37" s="604" t="s">
        <v>521</v>
      </c>
      <c r="X37" s="605" t="s">
        <v>523</v>
      </c>
      <c r="Y37" s="605" t="s">
        <v>275</v>
      </c>
      <c r="Z37" s="858">
        <v>1100000</v>
      </c>
      <c r="AA37" s="868">
        <v>1136300</v>
      </c>
      <c r="AB37" s="870" t="s">
        <v>527</v>
      </c>
    </row>
    <row r="38" spans="2:33" ht="37.5" customHeight="1">
      <c r="B38" s="13">
        <f t="shared" si="0"/>
        <v>5</v>
      </c>
      <c r="C38" s="601">
        <v>2</v>
      </c>
      <c r="D38" s="602">
        <v>9</v>
      </c>
      <c r="E38" s="602">
        <v>5</v>
      </c>
      <c r="F38" s="602">
        <v>0</v>
      </c>
      <c r="G38" s="602">
        <v>4</v>
      </c>
      <c r="H38" s="602">
        <v>0</v>
      </c>
      <c r="I38" s="602">
        <v>0</v>
      </c>
      <c r="J38" s="602">
        <v>0</v>
      </c>
      <c r="K38" s="602">
        <v>0</v>
      </c>
      <c r="L38" s="603">
        <v>0</v>
      </c>
      <c r="M38" s="910" t="s">
        <v>515</v>
      </c>
      <c r="N38" s="911"/>
      <c r="O38" s="911"/>
      <c r="P38" s="911"/>
      <c r="Q38" s="912"/>
      <c r="R38" s="910" t="s">
        <v>515</v>
      </c>
      <c r="S38" s="911"/>
      <c r="T38" s="911"/>
      <c r="U38" s="911"/>
      <c r="V38" s="912"/>
      <c r="W38" s="859" t="s">
        <v>521</v>
      </c>
      <c r="X38" s="605" t="s">
        <v>522</v>
      </c>
      <c r="Y38" s="605" t="s">
        <v>277</v>
      </c>
      <c r="Z38" s="858">
        <v>1300000</v>
      </c>
      <c r="AA38" s="868">
        <v>1340300</v>
      </c>
      <c r="AB38" s="870" t="s">
        <v>527</v>
      </c>
    </row>
    <row r="39" spans="2:33" ht="37.5" customHeight="1">
      <c r="B39" s="13">
        <f t="shared" si="0"/>
        <v>6</v>
      </c>
      <c r="C39" s="601"/>
      <c r="D39" s="602"/>
      <c r="E39" s="602"/>
      <c r="F39" s="602"/>
      <c r="G39" s="602"/>
      <c r="H39" s="602"/>
      <c r="I39" s="602"/>
      <c r="J39" s="602"/>
      <c r="K39" s="602"/>
      <c r="L39" s="603"/>
      <c r="M39" s="896"/>
      <c r="N39" s="896"/>
      <c r="O39" s="896"/>
      <c r="P39" s="896"/>
      <c r="Q39" s="896"/>
      <c r="R39" s="910"/>
      <c r="S39" s="911"/>
      <c r="T39" s="911"/>
      <c r="U39" s="911"/>
      <c r="V39" s="912"/>
      <c r="W39" s="604"/>
      <c r="X39" s="605"/>
      <c r="Y39" s="605"/>
      <c r="Z39" s="858"/>
      <c r="AA39" s="868"/>
      <c r="AB39" s="870"/>
    </row>
    <row r="40" spans="2:33" ht="37.5" customHeight="1">
      <c r="B40" s="13">
        <f t="shared" si="0"/>
        <v>7</v>
      </c>
      <c r="C40" s="601"/>
      <c r="D40" s="602"/>
      <c r="E40" s="602"/>
      <c r="F40" s="602"/>
      <c r="G40" s="602"/>
      <c r="H40" s="602"/>
      <c r="I40" s="602"/>
      <c r="J40" s="602"/>
      <c r="K40" s="602"/>
      <c r="L40" s="603"/>
      <c r="M40" s="896"/>
      <c r="N40" s="896"/>
      <c r="O40" s="896"/>
      <c r="P40" s="896"/>
      <c r="Q40" s="896"/>
      <c r="R40" s="910"/>
      <c r="S40" s="911"/>
      <c r="T40" s="911"/>
      <c r="U40" s="911"/>
      <c r="V40" s="912"/>
      <c r="W40" s="604"/>
      <c r="X40" s="605"/>
      <c r="Y40" s="605"/>
      <c r="Z40" s="858"/>
      <c r="AA40" s="868"/>
      <c r="AB40" s="870"/>
    </row>
    <row r="41" spans="2:33" ht="37.5" customHeight="1">
      <c r="B41" s="13">
        <f t="shared" si="0"/>
        <v>8</v>
      </c>
      <c r="C41" s="601"/>
      <c r="D41" s="602"/>
      <c r="E41" s="602"/>
      <c r="F41" s="602"/>
      <c r="G41" s="602"/>
      <c r="H41" s="602"/>
      <c r="I41" s="602"/>
      <c r="J41" s="602"/>
      <c r="K41" s="602"/>
      <c r="L41" s="603"/>
      <c r="M41" s="896"/>
      <c r="N41" s="896"/>
      <c r="O41" s="896"/>
      <c r="P41" s="896"/>
      <c r="Q41" s="896"/>
      <c r="R41" s="910"/>
      <c r="S41" s="911"/>
      <c r="T41" s="911"/>
      <c r="U41" s="911"/>
      <c r="V41" s="912"/>
      <c r="W41" s="604"/>
      <c r="X41" s="605"/>
      <c r="Y41" s="605"/>
      <c r="Z41" s="858"/>
      <c r="AA41" s="868"/>
      <c r="AB41" s="870"/>
    </row>
    <row r="42" spans="2:33" ht="37.5" customHeight="1">
      <c r="B42" s="13">
        <f t="shared" si="0"/>
        <v>9</v>
      </c>
      <c r="C42" s="601"/>
      <c r="D42" s="602"/>
      <c r="E42" s="602"/>
      <c r="F42" s="602"/>
      <c r="G42" s="602"/>
      <c r="H42" s="602"/>
      <c r="I42" s="602"/>
      <c r="J42" s="602"/>
      <c r="K42" s="602"/>
      <c r="L42" s="603"/>
      <c r="M42" s="896"/>
      <c r="N42" s="896"/>
      <c r="O42" s="896"/>
      <c r="P42" s="896"/>
      <c r="Q42" s="896"/>
      <c r="R42" s="910"/>
      <c r="S42" s="911"/>
      <c r="T42" s="911"/>
      <c r="U42" s="911"/>
      <c r="V42" s="912"/>
      <c r="W42" s="604"/>
      <c r="X42" s="605"/>
      <c r="Y42" s="605"/>
      <c r="Z42" s="858"/>
      <c r="AA42" s="868"/>
      <c r="AB42" s="870"/>
    </row>
    <row r="43" spans="2:33" ht="37.5" customHeight="1">
      <c r="B43" s="13">
        <f t="shared" si="0"/>
        <v>10</v>
      </c>
      <c r="C43" s="601"/>
      <c r="D43" s="602"/>
      <c r="E43" s="602"/>
      <c r="F43" s="602"/>
      <c r="G43" s="602"/>
      <c r="H43" s="602"/>
      <c r="I43" s="602"/>
      <c r="J43" s="602"/>
      <c r="K43" s="602"/>
      <c r="L43" s="603"/>
      <c r="M43" s="896"/>
      <c r="N43" s="896"/>
      <c r="O43" s="896"/>
      <c r="P43" s="896"/>
      <c r="Q43" s="896"/>
      <c r="R43" s="910"/>
      <c r="S43" s="911"/>
      <c r="T43" s="911"/>
      <c r="U43" s="911"/>
      <c r="V43" s="912"/>
      <c r="W43" s="604"/>
      <c r="X43" s="605"/>
      <c r="Y43" s="605"/>
      <c r="Z43" s="858"/>
      <c r="AA43" s="868"/>
      <c r="AB43" s="870"/>
    </row>
    <row r="44" spans="2:33" ht="37.5" customHeight="1">
      <c r="B44" s="13">
        <f t="shared" si="0"/>
        <v>11</v>
      </c>
      <c r="C44" s="601"/>
      <c r="D44" s="602"/>
      <c r="E44" s="602"/>
      <c r="F44" s="602"/>
      <c r="G44" s="602"/>
      <c r="H44" s="602"/>
      <c r="I44" s="602"/>
      <c r="J44" s="602"/>
      <c r="K44" s="602"/>
      <c r="L44" s="603"/>
      <c r="M44" s="896"/>
      <c r="N44" s="896"/>
      <c r="O44" s="896"/>
      <c r="P44" s="896"/>
      <c r="Q44" s="896"/>
      <c r="R44" s="910"/>
      <c r="S44" s="911"/>
      <c r="T44" s="911"/>
      <c r="U44" s="911"/>
      <c r="V44" s="912"/>
      <c r="W44" s="604"/>
      <c r="X44" s="605"/>
      <c r="Y44" s="605"/>
      <c r="Z44" s="858"/>
      <c r="AA44" s="868"/>
      <c r="AB44" s="870"/>
    </row>
    <row r="45" spans="2:33" ht="37.5" customHeight="1">
      <c r="B45" s="13">
        <f t="shared" si="0"/>
        <v>12</v>
      </c>
      <c r="C45" s="601"/>
      <c r="D45" s="602"/>
      <c r="E45" s="602"/>
      <c r="F45" s="602"/>
      <c r="G45" s="602"/>
      <c r="H45" s="602"/>
      <c r="I45" s="602"/>
      <c r="J45" s="602"/>
      <c r="K45" s="602"/>
      <c r="L45" s="603"/>
      <c r="M45" s="896"/>
      <c r="N45" s="896"/>
      <c r="O45" s="896"/>
      <c r="P45" s="896"/>
      <c r="Q45" s="896"/>
      <c r="R45" s="910"/>
      <c r="S45" s="911"/>
      <c r="T45" s="911"/>
      <c r="U45" s="911"/>
      <c r="V45" s="912"/>
      <c r="W45" s="604"/>
      <c r="X45" s="605"/>
      <c r="Y45" s="605"/>
      <c r="Z45" s="858"/>
      <c r="AA45" s="868"/>
      <c r="AB45" s="870"/>
    </row>
    <row r="46" spans="2:33" ht="37.5" customHeight="1">
      <c r="B46" s="13">
        <f t="shared" si="0"/>
        <v>13</v>
      </c>
      <c r="C46" s="601"/>
      <c r="D46" s="602"/>
      <c r="E46" s="602"/>
      <c r="F46" s="602"/>
      <c r="G46" s="602"/>
      <c r="H46" s="602"/>
      <c r="I46" s="602"/>
      <c r="J46" s="602"/>
      <c r="K46" s="602"/>
      <c r="L46" s="603"/>
      <c r="M46" s="896"/>
      <c r="N46" s="896"/>
      <c r="O46" s="896"/>
      <c r="P46" s="896"/>
      <c r="Q46" s="896"/>
      <c r="R46" s="910"/>
      <c r="S46" s="911"/>
      <c r="T46" s="911"/>
      <c r="U46" s="911"/>
      <c r="V46" s="912"/>
      <c r="W46" s="604"/>
      <c r="X46" s="605"/>
      <c r="Y46" s="605"/>
      <c r="Z46" s="858"/>
      <c r="AA46" s="868"/>
      <c r="AB46" s="870"/>
    </row>
    <row r="47" spans="2:33" ht="37.5" customHeight="1">
      <c r="B47" s="13">
        <f t="shared" si="0"/>
        <v>14</v>
      </c>
      <c r="C47" s="601"/>
      <c r="D47" s="602"/>
      <c r="E47" s="602"/>
      <c r="F47" s="602"/>
      <c r="G47" s="602"/>
      <c r="H47" s="602"/>
      <c r="I47" s="602"/>
      <c r="J47" s="602"/>
      <c r="K47" s="602"/>
      <c r="L47" s="603"/>
      <c r="M47" s="896"/>
      <c r="N47" s="896"/>
      <c r="O47" s="896"/>
      <c r="P47" s="896"/>
      <c r="Q47" s="896"/>
      <c r="R47" s="910"/>
      <c r="S47" s="911"/>
      <c r="T47" s="911"/>
      <c r="U47" s="911"/>
      <c r="V47" s="912"/>
      <c r="W47" s="604"/>
      <c r="X47" s="605"/>
      <c r="Y47" s="605"/>
      <c r="Z47" s="858"/>
      <c r="AA47" s="868"/>
      <c r="AB47" s="870"/>
    </row>
    <row r="48" spans="2:33" ht="37.5" customHeight="1">
      <c r="B48" s="13">
        <f t="shared" si="0"/>
        <v>15</v>
      </c>
      <c r="C48" s="601"/>
      <c r="D48" s="602"/>
      <c r="E48" s="602"/>
      <c r="F48" s="602"/>
      <c r="G48" s="602"/>
      <c r="H48" s="602"/>
      <c r="I48" s="602"/>
      <c r="J48" s="602"/>
      <c r="K48" s="602"/>
      <c r="L48" s="603"/>
      <c r="M48" s="896"/>
      <c r="N48" s="896"/>
      <c r="O48" s="896"/>
      <c r="P48" s="896"/>
      <c r="Q48" s="896"/>
      <c r="R48" s="910"/>
      <c r="S48" s="911"/>
      <c r="T48" s="911"/>
      <c r="U48" s="911"/>
      <c r="V48" s="912"/>
      <c r="W48" s="604"/>
      <c r="X48" s="605"/>
      <c r="Y48" s="605"/>
      <c r="Z48" s="858"/>
      <c r="AA48" s="868"/>
      <c r="AB48" s="870"/>
    </row>
    <row r="49" spans="2:28" ht="37.5" customHeight="1">
      <c r="B49" s="13">
        <f t="shared" si="0"/>
        <v>16</v>
      </c>
      <c r="C49" s="601"/>
      <c r="D49" s="602"/>
      <c r="E49" s="602"/>
      <c r="F49" s="602"/>
      <c r="G49" s="602"/>
      <c r="H49" s="602"/>
      <c r="I49" s="602"/>
      <c r="J49" s="602"/>
      <c r="K49" s="602"/>
      <c r="L49" s="603"/>
      <c r="M49" s="896"/>
      <c r="N49" s="896"/>
      <c r="O49" s="896"/>
      <c r="P49" s="896"/>
      <c r="Q49" s="896"/>
      <c r="R49" s="910"/>
      <c r="S49" s="911"/>
      <c r="T49" s="911"/>
      <c r="U49" s="911"/>
      <c r="V49" s="912"/>
      <c r="W49" s="604"/>
      <c r="X49" s="605"/>
      <c r="Y49" s="605"/>
      <c r="Z49" s="858"/>
      <c r="AA49" s="868"/>
      <c r="AB49" s="870"/>
    </row>
    <row r="50" spans="2:28" ht="37.5" customHeight="1">
      <c r="B50" s="13">
        <f t="shared" si="0"/>
        <v>17</v>
      </c>
      <c r="C50" s="601"/>
      <c r="D50" s="602"/>
      <c r="E50" s="602"/>
      <c r="F50" s="602"/>
      <c r="G50" s="602"/>
      <c r="H50" s="602"/>
      <c r="I50" s="602"/>
      <c r="J50" s="602"/>
      <c r="K50" s="602"/>
      <c r="L50" s="603"/>
      <c r="M50" s="896"/>
      <c r="N50" s="896"/>
      <c r="O50" s="896"/>
      <c r="P50" s="896"/>
      <c r="Q50" s="896"/>
      <c r="R50" s="910"/>
      <c r="S50" s="911"/>
      <c r="T50" s="911"/>
      <c r="U50" s="911"/>
      <c r="V50" s="912"/>
      <c r="W50" s="604"/>
      <c r="X50" s="605"/>
      <c r="Y50" s="605"/>
      <c r="Z50" s="858"/>
      <c r="AA50" s="868"/>
      <c r="AB50" s="870"/>
    </row>
    <row r="51" spans="2:28" ht="37.5" customHeight="1">
      <c r="B51" s="13">
        <f t="shared" si="0"/>
        <v>18</v>
      </c>
      <c r="C51" s="601"/>
      <c r="D51" s="602"/>
      <c r="E51" s="602"/>
      <c r="F51" s="602"/>
      <c r="G51" s="602"/>
      <c r="H51" s="602"/>
      <c r="I51" s="602"/>
      <c r="J51" s="602"/>
      <c r="K51" s="602"/>
      <c r="L51" s="603"/>
      <c r="M51" s="896"/>
      <c r="N51" s="896"/>
      <c r="O51" s="896"/>
      <c r="P51" s="896"/>
      <c r="Q51" s="896"/>
      <c r="R51" s="910"/>
      <c r="S51" s="911"/>
      <c r="T51" s="911"/>
      <c r="U51" s="911"/>
      <c r="V51" s="912"/>
      <c r="W51" s="604"/>
      <c r="X51" s="605"/>
      <c r="Y51" s="605"/>
      <c r="Z51" s="858"/>
      <c r="AA51" s="868"/>
      <c r="AB51" s="870"/>
    </row>
    <row r="52" spans="2:28" ht="37.5" customHeight="1">
      <c r="B52" s="13">
        <f t="shared" si="0"/>
        <v>19</v>
      </c>
      <c r="C52" s="601"/>
      <c r="D52" s="602"/>
      <c r="E52" s="602"/>
      <c r="F52" s="602"/>
      <c r="G52" s="602"/>
      <c r="H52" s="602"/>
      <c r="I52" s="602"/>
      <c r="J52" s="602"/>
      <c r="K52" s="602"/>
      <c r="L52" s="603"/>
      <c r="M52" s="896"/>
      <c r="N52" s="896"/>
      <c r="O52" s="896"/>
      <c r="P52" s="896"/>
      <c r="Q52" s="896"/>
      <c r="R52" s="910"/>
      <c r="S52" s="911"/>
      <c r="T52" s="911"/>
      <c r="U52" s="911"/>
      <c r="V52" s="912"/>
      <c r="W52" s="604"/>
      <c r="X52" s="605"/>
      <c r="Y52" s="605"/>
      <c r="Z52" s="858"/>
      <c r="AA52" s="868"/>
      <c r="AB52" s="870"/>
    </row>
    <row r="53" spans="2:28" ht="37.5" customHeight="1">
      <c r="B53" s="13">
        <f t="shared" si="0"/>
        <v>20</v>
      </c>
      <c r="C53" s="601"/>
      <c r="D53" s="602"/>
      <c r="E53" s="602"/>
      <c r="F53" s="602"/>
      <c r="G53" s="602"/>
      <c r="H53" s="602"/>
      <c r="I53" s="602"/>
      <c r="J53" s="602"/>
      <c r="K53" s="602"/>
      <c r="L53" s="603"/>
      <c r="M53" s="896"/>
      <c r="N53" s="896"/>
      <c r="O53" s="896"/>
      <c r="P53" s="896"/>
      <c r="Q53" s="896"/>
      <c r="R53" s="910"/>
      <c r="S53" s="911"/>
      <c r="T53" s="911"/>
      <c r="U53" s="911"/>
      <c r="V53" s="912"/>
      <c r="W53" s="604"/>
      <c r="X53" s="605"/>
      <c r="Y53" s="605"/>
      <c r="Z53" s="858"/>
      <c r="AA53" s="868"/>
      <c r="AB53" s="870"/>
    </row>
    <row r="54" spans="2:28" ht="37.5" customHeight="1">
      <c r="B54" s="13">
        <f t="shared" si="0"/>
        <v>21</v>
      </c>
      <c r="C54" s="601"/>
      <c r="D54" s="602"/>
      <c r="E54" s="602"/>
      <c r="F54" s="602"/>
      <c r="G54" s="602"/>
      <c r="H54" s="602"/>
      <c r="I54" s="602"/>
      <c r="J54" s="602"/>
      <c r="K54" s="602"/>
      <c r="L54" s="603"/>
      <c r="M54" s="896"/>
      <c r="N54" s="896"/>
      <c r="O54" s="896"/>
      <c r="P54" s="896"/>
      <c r="Q54" s="896"/>
      <c r="R54" s="910"/>
      <c r="S54" s="911"/>
      <c r="T54" s="911"/>
      <c r="U54" s="911"/>
      <c r="V54" s="912"/>
      <c r="W54" s="604"/>
      <c r="X54" s="605"/>
      <c r="Y54" s="605"/>
      <c r="Z54" s="858"/>
      <c r="AA54" s="868"/>
      <c r="AB54" s="870"/>
    </row>
    <row r="55" spans="2:28" ht="37.5" customHeight="1">
      <c r="B55" s="13">
        <f t="shared" si="0"/>
        <v>22</v>
      </c>
      <c r="C55" s="601"/>
      <c r="D55" s="602"/>
      <c r="E55" s="602"/>
      <c r="F55" s="602"/>
      <c r="G55" s="602"/>
      <c r="H55" s="602"/>
      <c r="I55" s="602"/>
      <c r="J55" s="602"/>
      <c r="K55" s="602"/>
      <c r="L55" s="603"/>
      <c r="M55" s="896"/>
      <c r="N55" s="896"/>
      <c r="O55" s="896"/>
      <c r="P55" s="896"/>
      <c r="Q55" s="896"/>
      <c r="R55" s="910"/>
      <c r="S55" s="911"/>
      <c r="T55" s="911"/>
      <c r="U55" s="911"/>
      <c r="V55" s="912"/>
      <c r="W55" s="604"/>
      <c r="X55" s="605"/>
      <c r="Y55" s="605"/>
      <c r="Z55" s="858"/>
      <c r="AA55" s="868"/>
      <c r="AB55" s="870"/>
    </row>
    <row r="56" spans="2:28" ht="37.5" customHeight="1">
      <c r="B56" s="13">
        <f t="shared" si="0"/>
        <v>23</v>
      </c>
      <c r="C56" s="601"/>
      <c r="D56" s="602"/>
      <c r="E56" s="602"/>
      <c r="F56" s="602"/>
      <c r="G56" s="602"/>
      <c r="H56" s="602"/>
      <c r="I56" s="602"/>
      <c r="J56" s="602"/>
      <c r="K56" s="602"/>
      <c r="L56" s="603"/>
      <c r="M56" s="896"/>
      <c r="N56" s="896"/>
      <c r="O56" s="896"/>
      <c r="P56" s="896"/>
      <c r="Q56" s="896"/>
      <c r="R56" s="910"/>
      <c r="S56" s="911"/>
      <c r="T56" s="911"/>
      <c r="U56" s="911"/>
      <c r="V56" s="912"/>
      <c r="W56" s="604"/>
      <c r="X56" s="605"/>
      <c r="Y56" s="605"/>
      <c r="Z56" s="858"/>
      <c r="AA56" s="868"/>
      <c r="AB56" s="870"/>
    </row>
    <row r="57" spans="2:28" ht="37.5" customHeight="1">
      <c r="B57" s="13">
        <f t="shared" si="0"/>
        <v>24</v>
      </c>
      <c r="C57" s="601"/>
      <c r="D57" s="602"/>
      <c r="E57" s="602"/>
      <c r="F57" s="602"/>
      <c r="G57" s="602"/>
      <c r="H57" s="602"/>
      <c r="I57" s="602"/>
      <c r="J57" s="602"/>
      <c r="K57" s="602"/>
      <c r="L57" s="603"/>
      <c r="M57" s="896"/>
      <c r="N57" s="896"/>
      <c r="O57" s="896"/>
      <c r="P57" s="896"/>
      <c r="Q57" s="896"/>
      <c r="R57" s="910"/>
      <c r="S57" s="911"/>
      <c r="T57" s="911"/>
      <c r="U57" s="911"/>
      <c r="V57" s="912"/>
      <c r="W57" s="604"/>
      <c r="X57" s="605"/>
      <c r="Y57" s="605"/>
      <c r="Z57" s="858"/>
      <c r="AA57" s="868"/>
      <c r="AB57" s="870"/>
    </row>
    <row r="58" spans="2:28" ht="37.5" customHeight="1">
      <c r="B58" s="13">
        <f t="shared" si="0"/>
        <v>25</v>
      </c>
      <c r="C58" s="601"/>
      <c r="D58" s="602"/>
      <c r="E58" s="602"/>
      <c r="F58" s="602"/>
      <c r="G58" s="602"/>
      <c r="H58" s="602"/>
      <c r="I58" s="602"/>
      <c r="J58" s="602"/>
      <c r="K58" s="602"/>
      <c r="L58" s="603"/>
      <c r="M58" s="896"/>
      <c r="N58" s="896"/>
      <c r="O58" s="896"/>
      <c r="P58" s="896"/>
      <c r="Q58" s="896"/>
      <c r="R58" s="910"/>
      <c r="S58" s="911"/>
      <c r="T58" s="911"/>
      <c r="U58" s="911"/>
      <c r="V58" s="912"/>
      <c r="W58" s="604"/>
      <c r="X58" s="605"/>
      <c r="Y58" s="605"/>
      <c r="Z58" s="858"/>
      <c r="AA58" s="868"/>
      <c r="AB58" s="870"/>
    </row>
    <row r="59" spans="2:28" ht="37.5" customHeight="1">
      <c r="B59" s="13">
        <f t="shared" si="0"/>
        <v>26</v>
      </c>
      <c r="C59" s="601"/>
      <c r="D59" s="602"/>
      <c r="E59" s="602"/>
      <c r="F59" s="602"/>
      <c r="G59" s="602"/>
      <c r="H59" s="602"/>
      <c r="I59" s="602"/>
      <c r="J59" s="602"/>
      <c r="K59" s="602"/>
      <c r="L59" s="603"/>
      <c r="M59" s="896"/>
      <c r="N59" s="896"/>
      <c r="O59" s="896"/>
      <c r="P59" s="896"/>
      <c r="Q59" s="896"/>
      <c r="R59" s="910"/>
      <c r="S59" s="911"/>
      <c r="T59" s="911"/>
      <c r="U59" s="911"/>
      <c r="V59" s="912"/>
      <c r="W59" s="604"/>
      <c r="X59" s="605"/>
      <c r="Y59" s="605"/>
      <c r="Z59" s="858"/>
      <c r="AA59" s="868"/>
      <c r="AB59" s="870"/>
    </row>
    <row r="60" spans="2:28" ht="37.5" customHeight="1">
      <c r="B60" s="13">
        <f t="shared" si="0"/>
        <v>27</v>
      </c>
      <c r="C60" s="601"/>
      <c r="D60" s="602"/>
      <c r="E60" s="602"/>
      <c r="F60" s="602"/>
      <c r="G60" s="602"/>
      <c r="H60" s="602"/>
      <c r="I60" s="602"/>
      <c r="J60" s="602"/>
      <c r="K60" s="602"/>
      <c r="L60" s="603"/>
      <c r="M60" s="896"/>
      <c r="N60" s="896"/>
      <c r="O60" s="896"/>
      <c r="P60" s="896"/>
      <c r="Q60" s="896"/>
      <c r="R60" s="910"/>
      <c r="S60" s="911"/>
      <c r="T60" s="911"/>
      <c r="U60" s="911"/>
      <c r="V60" s="912"/>
      <c r="W60" s="604"/>
      <c r="X60" s="605"/>
      <c r="Y60" s="605"/>
      <c r="Z60" s="858"/>
      <c r="AA60" s="868"/>
      <c r="AB60" s="870"/>
    </row>
    <row r="61" spans="2:28" ht="37.5" customHeight="1">
      <c r="B61" s="13">
        <f t="shared" si="0"/>
        <v>28</v>
      </c>
      <c r="C61" s="601"/>
      <c r="D61" s="602"/>
      <c r="E61" s="602"/>
      <c r="F61" s="602"/>
      <c r="G61" s="602"/>
      <c r="H61" s="602"/>
      <c r="I61" s="602"/>
      <c r="J61" s="602"/>
      <c r="K61" s="602"/>
      <c r="L61" s="603"/>
      <c r="M61" s="896"/>
      <c r="N61" s="896"/>
      <c r="O61" s="896"/>
      <c r="P61" s="896"/>
      <c r="Q61" s="896"/>
      <c r="R61" s="910"/>
      <c r="S61" s="911"/>
      <c r="T61" s="911"/>
      <c r="U61" s="911"/>
      <c r="V61" s="912"/>
      <c r="W61" s="604"/>
      <c r="X61" s="605"/>
      <c r="Y61" s="605"/>
      <c r="Z61" s="858"/>
      <c r="AA61" s="868"/>
      <c r="AB61" s="870"/>
    </row>
    <row r="62" spans="2:28" ht="37.5" customHeight="1">
      <c r="B62" s="13">
        <f t="shared" si="0"/>
        <v>29</v>
      </c>
      <c r="C62" s="601"/>
      <c r="D62" s="602"/>
      <c r="E62" s="602"/>
      <c r="F62" s="602"/>
      <c r="G62" s="602"/>
      <c r="H62" s="602"/>
      <c r="I62" s="602"/>
      <c r="J62" s="602"/>
      <c r="K62" s="602"/>
      <c r="L62" s="603"/>
      <c r="M62" s="896"/>
      <c r="N62" s="896"/>
      <c r="O62" s="896"/>
      <c r="P62" s="896"/>
      <c r="Q62" s="896"/>
      <c r="R62" s="910"/>
      <c r="S62" s="911"/>
      <c r="T62" s="911"/>
      <c r="U62" s="911"/>
      <c r="V62" s="912"/>
      <c r="W62" s="604"/>
      <c r="X62" s="605"/>
      <c r="Y62" s="605"/>
      <c r="Z62" s="858"/>
      <c r="AA62" s="868"/>
      <c r="AB62" s="870"/>
    </row>
    <row r="63" spans="2:28" ht="37.5" customHeight="1">
      <c r="B63" s="13">
        <f t="shared" si="0"/>
        <v>30</v>
      </c>
      <c r="C63" s="601"/>
      <c r="D63" s="602"/>
      <c r="E63" s="602"/>
      <c r="F63" s="602"/>
      <c r="G63" s="602"/>
      <c r="H63" s="602"/>
      <c r="I63" s="602"/>
      <c r="J63" s="602"/>
      <c r="K63" s="602"/>
      <c r="L63" s="603"/>
      <c r="M63" s="896"/>
      <c r="N63" s="896"/>
      <c r="O63" s="896"/>
      <c r="P63" s="896"/>
      <c r="Q63" s="896"/>
      <c r="R63" s="910"/>
      <c r="S63" s="911"/>
      <c r="T63" s="911"/>
      <c r="U63" s="911"/>
      <c r="V63" s="912"/>
      <c r="W63" s="604"/>
      <c r="X63" s="605"/>
      <c r="Y63" s="605"/>
      <c r="Z63" s="858"/>
      <c r="AA63" s="868"/>
      <c r="AB63" s="870"/>
    </row>
    <row r="64" spans="2:28" ht="37.5" customHeight="1">
      <c r="B64" s="13">
        <f t="shared" si="0"/>
        <v>31</v>
      </c>
      <c r="C64" s="601"/>
      <c r="D64" s="602"/>
      <c r="E64" s="602"/>
      <c r="F64" s="602"/>
      <c r="G64" s="602"/>
      <c r="H64" s="602"/>
      <c r="I64" s="602"/>
      <c r="J64" s="602"/>
      <c r="K64" s="602"/>
      <c r="L64" s="603"/>
      <c r="M64" s="896"/>
      <c r="N64" s="896"/>
      <c r="O64" s="896"/>
      <c r="P64" s="896"/>
      <c r="Q64" s="896"/>
      <c r="R64" s="910"/>
      <c r="S64" s="911"/>
      <c r="T64" s="911"/>
      <c r="U64" s="911"/>
      <c r="V64" s="912"/>
      <c r="W64" s="604"/>
      <c r="X64" s="605"/>
      <c r="Y64" s="605"/>
      <c r="Z64" s="858"/>
      <c r="AA64" s="868"/>
      <c r="AB64" s="870"/>
    </row>
    <row r="65" spans="2:28" ht="37.5" customHeight="1">
      <c r="B65" s="13">
        <f t="shared" si="0"/>
        <v>32</v>
      </c>
      <c r="C65" s="601"/>
      <c r="D65" s="602"/>
      <c r="E65" s="602"/>
      <c r="F65" s="602"/>
      <c r="G65" s="602"/>
      <c r="H65" s="602"/>
      <c r="I65" s="602"/>
      <c r="J65" s="602"/>
      <c r="K65" s="602"/>
      <c r="L65" s="603"/>
      <c r="M65" s="896"/>
      <c r="N65" s="896"/>
      <c r="O65" s="896"/>
      <c r="P65" s="896"/>
      <c r="Q65" s="896"/>
      <c r="R65" s="910"/>
      <c r="S65" s="911"/>
      <c r="T65" s="911"/>
      <c r="U65" s="911"/>
      <c r="V65" s="912"/>
      <c r="W65" s="604"/>
      <c r="X65" s="605"/>
      <c r="Y65" s="605"/>
      <c r="Z65" s="858"/>
      <c r="AA65" s="868"/>
      <c r="AB65" s="870"/>
    </row>
    <row r="66" spans="2:28" ht="37.5" customHeight="1">
      <c r="B66" s="13">
        <f t="shared" si="0"/>
        <v>33</v>
      </c>
      <c r="C66" s="601"/>
      <c r="D66" s="602"/>
      <c r="E66" s="602"/>
      <c r="F66" s="602"/>
      <c r="G66" s="602"/>
      <c r="H66" s="602"/>
      <c r="I66" s="602"/>
      <c r="J66" s="602"/>
      <c r="K66" s="602"/>
      <c r="L66" s="603"/>
      <c r="M66" s="896"/>
      <c r="N66" s="896"/>
      <c r="O66" s="896"/>
      <c r="P66" s="896"/>
      <c r="Q66" s="896"/>
      <c r="R66" s="910"/>
      <c r="S66" s="911"/>
      <c r="T66" s="911"/>
      <c r="U66" s="911"/>
      <c r="V66" s="912"/>
      <c r="W66" s="604"/>
      <c r="X66" s="605"/>
      <c r="Y66" s="605"/>
      <c r="Z66" s="858"/>
      <c r="AA66" s="868"/>
      <c r="AB66" s="870"/>
    </row>
    <row r="67" spans="2:28" ht="37.5" customHeight="1">
      <c r="B67" s="13">
        <f t="shared" si="0"/>
        <v>34</v>
      </c>
      <c r="C67" s="601"/>
      <c r="D67" s="602"/>
      <c r="E67" s="602"/>
      <c r="F67" s="602"/>
      <c r="G67" s="602"/>
      <c r="H67" s="602"/>
      <c r="I67" s="602"/>
      <c r="J67" s="602"/>
      <c r="K67" s="602"/>
      <c r="L67" s="603"/>
      <c r="M67" s="896"/>
      <c r="N67" s="896"/>
      <c r="O67" s="896"/>
      <c r="P67" s="896"/>
      <c r="Q67" s="896"/>
      <c r="R67" s="910"/>
      <c r="S67" s="911"/>
      <c r="T67" s="911"/>
      <c r="U67" s="911"/>
      <c r="V67" s="912"/>
      <c r="W67" s="604"/>
      <c r="X67" s="605"/>
      <c r="Y67" s="605"/>
      <c r="Z67" s="858"/>
      <c r="AA67" s="868"/>
      <c r="AB67" s="870"/>
    </row>
    <row r="68" spans="2:28" ht="37.5" customHeight="1">
      <c r="B68" s="13">
        <f t="shared" si="0"/>
        <v>35</v>
      </c>
      <c r="C68" s="601"/>
      <c r="D68" s="602"/>
      <c r="E68" s="602"/>
      <c r="F68" s="602"/>
      <c r="G68" s="602"/>
      <c r="H68" s="602"/>
      <c r="I68" s="602"/>
      <c r="J68" s="602"/>
      <c r="K68" s="602"/>
      <c r="L68" s="603"/>
      <c r="M68" s="896"/>
      <c r="N68" s="896"/>
      <c r="O68" s="896"/>
      <c r="P68" s="896"/>
      <c r="Q68" s="896"/>
      <c r="R68" s="910"/>
      <c r="S68" s="911"/>
      <c r="T68" s="911"/>
      <c r="U68" s="911"/>
      <c r="V68" s="912"/>
      <c r="W68" s="604"/>
      <c r="X68" s="605"/>
      <c r="Y68" s="605"/>
      <c r="Z68" s="858"/>
      <c r="AA68" s="868"/>
      <c r="AB68" s="870"/>
    </row>
    <row r="69" spans="2:28" ht="37.5" customHeight="1">
      <c r="B69" s="13">
        <f t="shared" si="0"/>
        <v>36</v>
      </c>
      <c r="C69" s="601"/>
      <c r="D69" s="602"/>
      <c r="E69" s="602"/>
      <c r="F69" s="602"/>
      <c r="G69" s="602"/>
      <c r="H69" s="602"/>
      <c r="I69" s="602"/>
      <c r="J69" s="602"/>
      <c r="K69" s="602"/>
      <c r="L69" s="603"/>
      <c r="M69" s="896"/>
      <c r="N69" s="896"/>
      <c r="O69" s="896"/>
      <c r="P69" s="896"/>
      <c r="Q69" s="896"/>
      <c r="R69" s="910"/>
      <c r="S69" s="911"/>
      <c r="T69" s="911"/>
      <c r="U69" s="911"/>
      <c r="V69" s="912"/>
      <c r="W69" s="604"/>
      <c r="X69" s="605"/>
      <c r="Y69" s="605"/>
      <c r="Z69" s="858"/>
      <c r="AA69" s="868"/>
      <c r="AB69" s="870"/>
    </row>
    <row r="70" spans="2:28" ht="37.5" customHeight="1">
      <c r="B70" s="13">
        <f t="shared" si="0"/>
        <v>37</v>
      </c>
      <c r="C70" s="601"/>
      <c r="D70" s="602"/>
      <c r="E70" s="602"/>
      <c r="F70" s="602"/>
      <c r="G70" s="602"/>
      <c r="H70" s="602"/>
      <c r="I70" s="602"/>
      <c r="J70" s="602"/>
      <c r="K70" s="602"/>
      <c r="L70" s="603"/>
      <c r="M70" s="896"/>
      <c r="N70" s="896"/>
      <c r="O70" s="896"/>
      <c r="P70" s="896"/>
      <c r="Q70" s="896"/>
      <c r="R70" s="910"/>
      <c r="S70" s="911"/>
      <c r="T70" s="911"/>
      <c r="U70" s="911"/>
      <c r="V70" s="912"/>
      <c r="W70" s="604"/>
      <c r="X70" s="605"/>
      <c r="Y70" s="605"/>
      <c r="Z70" s="858"/>
      <c r="AA70" s="868"/>
      <c r="AB70" s="870"/>
    </row>
    <row r="71" spans="2:28" ht="37.5" customHeight="1">
      <c r="B71" s="13">
        <f t="shared" si="0"/>
        <v>38</v>
      </c>
      <c r="C71" s="601"/>
      <c r="D71" s="602"/>
      <c r="E71" s="602"/>
      <c r="F71" s="602"/>
      <c r="G71" s="602"/>
      <c r="H71" s="602"/>
      <c r="I71" s="602"/>
      <c r="J71" s="602"/>
      <c r="K71" s="602"/>
      <c r="L71" s="603"/>
      <c r="M71" s="896"/>
      <c r="N71" s="896"/>
      <c r="O71" s="896"/>
      <c r="P71" s="896"/>
      <c r="Q71" s="896"/>
      <c r="R71" s="910"/>
      <c r="S71" s="911"/>
      <c r="T71" s="911"/>
      <c r="U71" s="911"/>
      <c r="V71" s="912"/>
      <c r="W71" s="604"/>
      <c r="X71" s="605"/>
      <c r="Y71" s="605"/>
      <c r="Z71" s="858"/>
      <c r="AA71" s="868"/>
      <c r="AB71" s="870"/>
    </row>
    <row r="72" spans="2:28" ht="37.5" customHeight="1">
      <c r="B72" s="13">
        <f t="shared" si="0"/>
        <v>39</v>
      </c>
      <c r="C72" s="601"/>
      <c r="D72" s="602"/>
      <c r="E72" s="602"/>
      <c r="F72" s="602"/>
      <c r="G72" s="602"/>
      <c r="H72" s="602"/>
      <c r="I72" s="602"/>
      <c r="J72" s="602"/>
      <c r="K72" s="602"/>
      <c r="L72" s="603"/>
      <c r="M72" s="896"/>
      <c r="N72" s="896"/>
      <c r="O72" s="896"/>
      <c r="P72" s="896"/>
      <c r="Q72" s="896"/>
      <c r="R72" s="910"/>
      <c r="S72" s="911"/>
      <c r="T72" s="911"/>
      <c r="U72" s="911"/>
      <c r="V72" s="912"/>
      <c r="W72" s="604"/>
      <c r="X72" s="605"/>
      <c r="Y72" s="605"/>
      <c r="Z72" s="858"/>
      <c r="AA72" s="868"/>
      <c r="AB72" s="870"/>
    </row>
    <row r="73" spans="2:28" ht="37.5" customHeight="1">
      <c r="B73" s="13">
        <f t="shared" ref="B73:B99" si="1">B72+1</f>
        <v>40</v>
      </c>
      <c r="C73" s="601"/>
      <c r="D73" s="602"/>
      <c r="E73" s="602"/>
      <c r="F73" s="602"/>
      <c r="G73" s="602"/>
      <c r="H73" s="602"/>
      <c r="I73" s="602"/>
      <c r="J73" s="602"/>
      <c r="K73" s="602"/>
      <c r="L73" s="603"/>
      <c r="M73" s="896"/>
      <c r="N73" s="896"/>
      <c r="O73" s="896"/>
      <c r="P73" s="896"/>
      <c r="Q73" s="896"/>
      <c r="R73" s="910"/>
      <c r="S73" s="911"/>
      <c r="T73" s="911"/>
      <c r="U73" s="911"/>
      <c r="V73" s="912"/>
      <c r="W73" s="604"/>
      <c r="X73" s="605"/>
      <c r="Y73" s="605"/>
      <c r="Z73" s="858"/>
      <c r="AA73" s="868"/>
      <c r="AB73" s="870"/>
    </row>
    <row r="74" spans="2:28" ht="37.5" customHeight="1">
      <c r="B74" s="13">
        <f t="shared" si="1"/>
        <v>41</v>
      </c>
      <c r="C74" s="601"/>
      <c r="D74" s="602"/>
      <c r="E74" s="602"/>
      <c r="F74" s="602"/>
      <c r="G74" s="602"/>
      <c r="H74" s="602"/>
      <c r="I74" s="602"/>
      <c r="J74" s="602"/>
      <c r="K74" s="602"/>
      <c r="L74" s="603"/>
      <c r="M74" s="896"/>
      <c r="N74" s="896"/>
      <c r="O74" s="896"/>
      <c r="P74" s="896"/>
      <c r="Q74" s="896"/>
      <c r="R74" s="910"/>
      <c r="S74" s="911"/>
      <c r="T74" s="911"/>
      <c r="U74" s="911"/>
      <c r="V74" s="912"/>
      <c r="W74" s="604"/>
      <c r="X74" s="605"/>
      <c r="Y74" s="605"/>
      <c r="Z74" s="858"/>
      <c r="AA74" s="868"/>
      <c r="AB74" s="870"/>
    </row>
    <row r="75" spans="2:28" ht="37.5" customHeight="1">
      <c r="B75" s="13">
        <f t="shared" si="1"/>
        <v>42</v>
      </c>
      <c r="C75" s="601"/>
      <c r="D75" s="602"/>
      <c r="E75" s="602"/>
      <c r="F75" s="602"/>
      <c r="G75" s="602"/>
      <c r="H75" s="602"/>
      <c r="I75" s="602"/>
      <c r="J75" s="602"/>
      <c r="K75" s="602"/>
      <c r="L75" s="603"/>
      <c r="M75" s="896"/>
      <c r="N75" s="896"/>
      <c r="O75" s="896"/>
      <c r="P75" s="896"/>
      <c r="Q75" s="896"/>
      <c r="R75" s="910"/>
      <c r="S75" s="911"/>
      <c r="T75" s="911"/>
      <c r="U75" s="911"/>
      <c r="V75" s="912"/>
      <c r="W75" s="604"/>
      <c r="X75" s="605"/>
      <c r="Y75" s="605"/>
      <c r="Z75" s="858"/>
      <c r="AA75" s="868"/>
      <c r="AB75" s="870"/>
    </row>
    <row r="76" spans="2:28" ht="37.5" customHeight="1">
      <c r="B76" s="13">
        <f t="shared" si="1"/>
        <v>43</v>
      </c>
      <c r="C76" s="601"/>
      <c r="D76" s="602"/>
      <c r="E76" s="602"/>
      <c r="F76" s="602"/>
      <c r="G76" s="602"/>
      <c r="H76" s="602"/>
      <c r="I76" s="602"/>
      <c r="J76" s="602"/>
      <c r="K76" s="602"/>
      <c r="L76" s="603"/>
      <c r="M76" s="896"/>
      <c r="N76" s="896"/>
      <c r="O76" s="896"/>
      <c r="P76" s="896"/>
      <c r="Q76" s="896"/>
      <c r="R76" s="910"/>
      <c r="S76" s="911"/>
      <c r="T76" s="911"/>
      <c r="U76" s="911"/>
      <c r="V76" s="912"/>
      <c r="W76" s="604"/>
      <c r="X76" s="605"/>
      <c r="Y76" s="605"/>
      <c r="Z76" s="858"/>
      <c r="AA76" s="868"/>
      <c r="AB76" s="870"/>
    </row>
    <row r="77" spans="2:28" ht="37.5" customHeight="1">
      <c r="B77" s="13">
        <f t="shared" si="1"/>
        <v>44</v>
      </c>
      <c r="C77" s="601"/>
      <c r="D77" s="602"/>
      <c r="E77" s="602"/>
      <c r="F77" s="602"/>
      <c r="G77" s="602"/>
      <c r="H77" s="602"/>
      <c r="I77" s="602"/>
      <c r="J77" s="602"/>
      <c r="K77" s="602"/>
      <c r="L77" s="603"/>
      <c r="M77" s="896"/>
      <c r="N77" s="896"/>
      <c r="O77" s="896"/>
      <c r="P77" s="896"/>
      <c r="Q77" s="896"/>
      <c r="R77" s="910"/>
      <c r="S77" s="911"/>
      <c r="T77" s="911"/>
      <c r="U77" s="911"/>
      <c r="V77" s="912"/>
      <c r="W77" s="604"/>
      <c r="X77" s="605"/>
      <c r="Y77" s="605"/>
      <c r="Z77" s="858"/>
      <c r="AA77" s="868"/>
      <c r="AB77" s="870"/>
    </row>
    <row r="78" spans="2:28" ht="37.5" customHeight="1">
      <c r="B78" s="13">
        <f t="shared" si="1"/>
        <v>45</v>
      </c>
      <c r="C78" s="601"/>
      <c r="D78" s="602"/>
      <c r="E78" s="602"/>
      <c r="F78" s="602"/>
      <c r="G78" s="602"/>
      <c r="H78" s="602"/>
      <c r="I78" s="602"/>
      <c r="J78" s="602"/>
      <c r="K78" s="602"/>
      <c r="L78" s="603"/>
      <c r="M78" s="896"/>
      <c r="N78" s="896"/>
      <c r="O78" s="896"/>
      <c r="P78" s="896"/>
      <c r="Q78" s="896"/>
      <c r="R78" s="910"/>
      <c r="S78" s="911"/>
      <c r="T78" s="911"/>
      <c r="U78" s="911"/>
      <c r="V78" s="912"/>
      <c r="W78" s="604"/>
      <c r="X78" s="605"/>
      <c r="Y78" s="605"/>
      <c r="Z78" s="858"/>
      <c r="AA78" s="868"/>
      <c r="AB78" s="870"/>
    </row>
    <row r="79" spans="2:28" ht="37.5" customHeight="1">
      <c r="B79" s="13">
        <f t="shared" si="1"/>
        <v>46</v>
      </c>
      <c r="C79" s="601"/>
      <c r="D79" s="602"/>
      <c r="E79" s="602"/>
      <c r="F79" s="602"/>
      <c r="G79" s="602"/>
      <c r="H79" s="602"/>
      <c r="I79" s="602"/>
      <c r="J79" s="602"/>
      <c r="K79" s="602"/>
      <c r="L79" s="603"/>
      <c r="M79" s="896"/>
      <c r="N79" s="896"/>
      <c r="O79" s="896"/>
      <c r="P79" s="896"/>
      <c r="Q79" s="896"/>
      <c r="R79" s="910"/>
      <c r="S79" s="911"/>
      <c r="T79" s="911"/>
      <c r="U79" s="911"/>
      <c r="V79" s="912"/>
      <c r="W79" s="604"/>
      <c r="X79" s="605"/>
      <c r="Y79" s="605"/>
      <c r="Z79" s="858"/>
      <c r="AA79" s="868"/>
      <c r="AB79" s="870"/>
    </row>
    <row r="80" spans="2:28" ht="37.5" customHeight="1">
      <c r="B80" s="13">
        <f t="shared" si="1"/>
        <v>47</v>
      </c>
      <c r="C80" s="601"/>
      <c r="D80" s="602"/>
      <c r="E80" s="602"/>
      <c r="F80" s="602"/>
      <c r="G80" s="602"/>
      <c r="H80" s="602"/>
      <c r="I80" s="602"/>
      <c r="J80" s="602"/>
      <c r="K80" s="602"/>
      <c r="L80" s="603"/>
      <c r="M80" s="896"/>
      <c r="N80" s="896"/>
      <c r="O80" s="896"/>
      <c r="P80" s="896"/>
      <c r="Q80" s="896"/>
      <c r="R80" s="910"/>
      <c r="S80" s="911"/>
      <c r="T80" s="911"/>
      <c r="U80" s="911"/>
      <c r="V80" s="912"/>
      <c r="W80" s="604"/>
      <c r="X80" s="605"/>
      <c r="Y80" s="605"/>
      <c r="Z80" s="858"/>
      <c r="AA80" s="868"/>
      <c r="AB80" s="870"/>
    </row>
    <row r="81" spans="2:28" ht="37.5" customHeight="1">
      <c r="B81" s="13">
        <f t="shared" si="1"/>
        <v>48</v>
      </c>
      <c r="C81" s="601"/>
      <c r="D81" s="602"/>
      <c r="E81" s="602"/>
      <c r="F81" s="602"/>
      <c r="G81" s="602"/>
      <c r="H81" s="602"/>
      <c r="I81" s="602"/>
      <c r="J81" s="602"/>
      <c r="K81" s="602"/>
      <c r="L81" s="603"/>
      <c r="M81" s="896"/>
      <c r="N81" s="896"/>
      <c r="O81" s="896"/>
      <c r="P81" s="896"/>
      <c r="Q81" s="896"/>
      <c r="R81" s="910"/>
      <c r="S81" s="911"/>
      <c r="T81" s="911"/>
      <c r="U81" s="911"/>
      <c r="V81" s="912"/>
      <c r="W81" s="604"/>
      <c r="X81" s="605"/>
      <c r="Y81" s="605"/>
      <c r="Z81" s="858"/>
      <c r="AA81" s="868"/>
      <c r="AB81" s="870"/>
    </row>
    <row r="82" spans="2:28" ht="37.5" customHeight="1">
      <c r="B82" s="13">
        <f t="shared" si="1"/>
        <v>49</v>
      </c>
      <c r="C82" s="601"/>
      <c r="D82" s="602"/>
      <c r="E82" s="602"/>
      <c r="F82" s="602"/>
      <c r="G82" s="602"/>
      <c r="H82" s="602"/>
      <c r="I82" s="602"/>
      <c r="J82" s="602"/>
      <c r="K82" s="602"/>
      <c r="L82" s="603"/>
      <c r="M82" s="896"/>
      <c r="N82" s="896"/>
      <c r="O82" s="896"/>
      <c r="P82" s="896"/>
      <c r="Q82" s="896"/>
      <c r="R82" s="910"/>
      <c r="S82" s="911"/>
      <c r="T82" s="911"/>
      <c r="U82" s="911"/>
      <c r="V82" s="912"/>
      <c r="W82" s="604"/>
      <c r="X82" s="605"/>
      <c r="Y82" s="605"/>
      <c r="Z82" s="858"/>
      <c r="AA82" s="868"/>
      <c r="AB82" s="870"/>
    </row>
    <row r="83" spans="2:28" ht="37.5" customHeight="1">
      <c r="B83" s="13">
        <f t="shared" si="1"/>
        <v>50</v>
      </c>
      <c r="C83" s="601"/>
      <c r="D83" s="602"/>
      <c r="E83" s="602"/>
      <c r="F83" s="602"/>
      <c r="G83" s="602"/>
      <c r="H83" s="602"/>
      <c r="I83" s="602"/>
      <c r="J83" s="602"/>
      <c r="K83" s="602"/>
      <c r="L83" s="603"/>
      <c r="M83" s="896"/>
      <c r="N83" s="896"/>
      <c r="O83" s="896"/>
      <c r="P83" s="896"/>
      <c r="Q83" s="896"/>
      <c r="R83" s="910"/>
      <c r="S83" s="911"/>
      <c r="T83" s="911"/>
      <c r="U83" s="911"/>
      <c r="V83" s="912"/>
      <c r="W83" s="604"/>
      <c r="X83" s="605"/>
      <c r="Y83" s="605"/>
      <c r="Z83" s="858"/>
      <c r="AA83" s="868"/>
      <c r="AB83" s="870"/>
    </row>
    <row r="84" spans="2:28" ht="37.5" customHeight="1">
      <c r="B84" s="13">
        <f t="shared" si="1"/>
        <v>51</v>
      </c>
      <c r="C84" s="601"/>
      <c r="D84" s="602"/>
      <c r="E84" s="602"/>
      <c r="F84" s="602"/>
      <c r="G84" s="602"/>
      <c r="H84" s="602"/>
      <c r="I84" s="602"/>
      <c r="J84" s="602"/>
      <c r="K84" s="602"/>
      <c r="L84" s="603"/>
      <c r="M84" s="896"/>
      <c r="N84" s="896"/>
      <c r="O84" s="896"/>
      <c r="P84" s="896"/>
      <c r="Q84" s="896"/>
      <c r="R84" s="910"/>
      <c r="S84" s="911"/>
      <c r="T84" s="911"/>
      <c r="U84" s="911"/>
      <c r="V84" s="912"/>
      <c r="W84" s="604"/>
      <c r="X84" s="605"/>
      <c r="Y84" s="605"/>
      <c r="Z84" s="858"/>
      <c r="AA84" s="868"/>
      <c r="AB84" s="870"/>
    </row>
    <row r="85" spans="2:28" ht="37.5" customHeight="1">
      <c r="B85" s="13">
        <f t="shared" si="1"/>
        <v>52</v>
      </c>
      <c r="C85" s="601"/>
      <c r="D85" s="602"/>
      <c r="E85" s="602"/>
      <c r="F85" s="602"/>
      <c r="G85" s="602"/>
      <c r="H85" s="602"/>
      <c r="I85" s="602"/>
      <c r="J85" s="602"/>
      <c r="K85" s="602"/>
      <c r="L85" s="603"/>
      <c r="M85" s="896"/>
      <c r="N85" s="896"/>
      <c r="O85" s="896"/>
      <c r="P85" s="896"/>
      <c r="Q85" s="896"/>
      <c r="R85" s="910"/>
      <c r="S85" s="911"/>
      <c r="T85" s="911"/>
      <c r="U85" s="911"/>
      <c r="V85" s="912"/>
      <c r="W85" s="604"/>
      <c r="X85" s="605"/>
      <c r="Y85" s="605"/>
      <c r="Z85" s="858"/>
      <c r="AA85" s="868"/>
      <c r="AB85" s="870"/>
    </row>
    <row r="86" spans="2:28" ht="37.5" customHeight="1">
      <c r="B86" s="13">
        <f t="shared" si="1"/>
        <v>53</v>
      </c>
      <c r="C86" s="601"/>
      <c r="D86" s="602"/>
      <c r="E86" s="602"/>
      <c r="F86" s="602"/>
      <c r="G86" s="602"/>
      <c r="H86" s="602"/>
      <c r="I86" s="602"/>
      <c r="J86" s="602"/>
      <c r="K86" s="602"/>
      <c r="L86" s="603"/>
      <c r="M86" s="896"/>
      <c r="N86" s="896"/>
      <c r="O86" s="896"/>
      <c r="P86" s="896"/>
      <c r="Q86" s="896"/>
      <c r="R86" s="910"/>
      <c r="S86" s="911"/>
      <c r="T86" s="911"/>
      <c r="U86" s="911"/>
      <c r="V86" s="912"/>
      <c r="W86" s="604"/>
      <c r="X86" s="605"/>
      <c r="Y86" s="605"/>
      <c r="Z86" s="858"/>
      <c r="AA86" s="868"/>
      <c r="AB86" s="870"/>
    </row>
    <row r="87" spans="2:28" ht="37.5" customHeight="1">
      <c r="B87" s="13">
        <f t="shared" si="1"/>
        <v>54</v>
      </c>
      <c r="C87" s="601"/>
      <c r="D87" s="602"/>
      <c r="E87" s="602"/>
      <c r="F87" s="602"/>
      <c r="G87" s="602"/>
      <c r="H87" s="602"/>
      <c r="I87" s="602"/>
      <c r="J87" s="602"/>
      <c r="K87" s="602"/>
      <c r="L87" s="603"/>
      <c r="M87" s="896"/>
      <c r="N87" s="896"/>
      <c r="O87" s="896"/>
      <c r="P87" s="896"/>
      <c r="Q87" s="896"/>
      <c r="R87" s="910"/>
      <c r="S87" s="911"/>
      <c r="T87" s="911"/>
      <c r="U87" s="911"/>
      <c r="V87" s="912"/>
      <c r="W87" s="604"/>
      <c r="X87" s="605"/>
      <c r="Y87" s="605"/>
      <c r="Z87" s="858"/>
      <c r="AA87" s="868"/>
      <c r="AB87" s="870"/>
    </row>
    <row r="88" spans="2:28" ht="37.5" customHeight="1">
      <c r="B88" s="13">
        <f t="shared" si="1"/>
        <v>55</v>
      </c>
      <c r="C88" s="601"/>
      <c r="D88" s="602"/>
      <c r="E88" s="602"/>
      <c r="F88" s="602"/>
      <c r="G88" s="602"/>
      <c r="H88" s="602"/>
      <c r="I88" s="602"/>
      <c r="J88" s="602"/>
      <c r="K88" s="602"/>
      <c r="L88" s="603"/>
      <c r="M88" s="896"/>
      <c r="N88" s="896"/>
      <c r="O88" s="896"/>
      <c r="P88" s="896"/>
      <c r="Q88" s="896"/>
      <c r="R88" s="910"/>
      <c r="S88" s="911"/>
      <c r="T88" s="911"/>
      <c r="U88" s="911"/>
      <c r="V88" s="912"/>
      <c r="W88" s="604"/>
      <c r="X88" s="605"/>
      <c r="Y88" s="605"/>
      <c r="Z88" s="858"/>
      <c r="AA88" s="868"/>
      <c r="AB88" s="870"/>
    </row>
    <row r="89" spans="2:28" ht="37.5" customHeight="1">
      <c r="B89" s="13">
        <f t="shared" si="1"/>
        <v>56</v>
      </c>
      <c r="C89" s="601"/>
      <c r="D89" s="602"/>
      <c r="E89" s="602"/>
      <c r="F89" s="602"/>
      <c r="G89" s="602"/>
      <c r="H89" s="602"/>
      <c r="I89" s="602"/>
      <c r="J89" s="602"/>
      <c r="K89" s="602"/>
      <c r="L89" s="603"/>
      <c r="M89" s="896"/>
      <c r="N89" s="896"/>
      <c r="O89" s="896"/>
      <c r="P89" s="896"/>
      <c r="Q89" s="896"/>
      <c r="R89" s="910"/>
      <c r="S89" s="911"/>
      <c r="T89" s="911"/>
      <c r="U89" s="911"/>
      <c r="V89" s="912"/>
      <c r="W89" s="604"/>
      <c r="X89" s="605"/>
      <c r="Y89" s="605"/>
      <c r="Z89" s="858"/>
      <c r="AA89" s="868"/>
      <c r="AB89" s="870"/>
    </row>
    <row r="90" spans="2:28" ht="37.5" customHeight="1">
      <c r="B90" s="13">
        <f t="shared" si="1"/>
        <v>57</v>
      </c>
      <c r="C90" s="601"/>
      <c r="D90" s="602"/>
      <c r="E90" s="602"/>
      <c r="F90" s="602"/>
      <c r="G90" s="602"/>
      <c r="H90" s="602"/>
      <c r="I90" s="602"/>
      <c r="J90" s="602"/>
      <c r="K90" s="602"/>
      <c r="L90" s="603"/>
      <c r="M90" s="896"/>
      <c r="N90" s="896"/>
      <c r="O90" s="896"/>
      <c r="P90" s="896"/>
      <c r="Q90" s="896"/>
      <c r="R90" s="910"/>
      <c r="S90" s="911"/>
      <c r="T90" s="911"/>
      <c r="U90" s="911"/>
      <c r="V90" s="912"/>
      <c r="W90" s="604"/>
      <c r="X90" s="605"/>
      <c r="Y90" s="605"/>
      <c r="Z90" s="858"/>
      <c r="AA90" s="868"/>
      <c r="AB90" s="870"/>
    </row>
    <row r="91" spans="2:28" ht="37.5" customHeight="1">
      <c r="B91" s="13">
        <f t="shared" si="1"/>
        <v>58</v>
      </c>
      <c r="C91" s="601"/>
      <c r="D91" s="602"/>
      <c r="E91" s="602"/>
      <c r="F91" s="602"/>
      <c r="G91" s="602"/>
      <c r="H91" s="602"/>
      <c r="I91" s="602"/>
      <c r="J91" s="602"/>
      <c r="K91" s="602"/>
      <c r="L91" s="603"/>
      <c r="M91" s="896"/>
      <c r="N91" s="896"/>
      <c r="O91" s="896"/>
      <c r="P91" s="896"/>
      <c r="Q91" s="896"/>
      <c r="R91" s="910"/>
      <c r="S91" s="911"/>
      <c r="T91" s="911"/>
      <c r="U91" s="911"/>
      <c r="V91" s="912"/>
      <c r="W91" s="604"/>
      <c r="X91" s="605"/>
      <c r="Y91" s="605"/>
      <c r="Z91" s="606"/>
      <c r="AA91" s="868"/>
      <c r="AB91" s="870"/>
    </row>
    <row r="92" spans="2:28" ht="37.5" customHeight="1">
      <c r="B92" s="13">
        <f t="shared" si="1"/>
        <v>59</v>
      </c>
      <c r="C92" s="601"/>
      <c r="D92" s="602"/>
      <c r="E92" s="602"/>
      <c r="F92" s="602"/>
      <c r="G92" s="602"/>
      <c r="H92" s="602"/>
      <c r="I92" s="602"/>
      <c r="J92" s="602"/>
      <c r="K92" s="602"/>
      <c r="L92" s="603"/>
      <c r="M92" s="896"/>
      <c r="N92" s="896"/>
      <c r="O92" s="896"/>
      <c r="P92" s="896"/>
      <c r="Q92" s="896"/>
      <c r="R92" s="910"/>
      <c r="S92" s="911"/>
      <c r="T92" s="911"/>
      <c r="U92" s="911"/>
      <c r="V92" s="912"/>
      <c r="W92" s="604"/>
      <c r="X92" s="605"/>
      <c r="Y92" s="605"/>
      <c r="Z92" s="606"/>
      <c r="AA92" s="868"/>
      <c r="AB92" s="870"/>
    </row>
    <row r="93" spans="2:28" ht="37.5" customHeight="1">
      <c r="B93" s="13">
        <f t="shared" si="1"/>
        <v>60</v>
      </c>
      <c r="C93" s="601"/>
      <c r="D93" s="602"/>
      <c r="E93" s="602"/>
      <c r="F93" s="602"/>
      <c r="G93" s="602"/>
      <c r="H93" s="602"/>
      <c r="I93" s="602"/>
      <c r="J93" s="602"/>
      <c r="K93" s="602"/>
      <c r="L93" s="603"/>
      <c r="M93" s="896"/>
      <c r="N93" s="896"/>
      <c r="O93" s="896"/>
      <c r="P93" s="896"/>
      <c r="Q93" s="896"/>
      <c r="R93" s="910"/>
      <c r="S93" s="911"/>
      <c r="T93" s="911"/>
      <c r="U93" s="911"/>
      <c r="V93" s="912"/>
      <c r="W93" s="604"/>
      <c r="X93" s="605"/>
      <c r="Y93" s="605"/>
      <c r="Z93" s="606"/>
      <c r="AA93" s="868"/>
      <c r="AB93" s="870"/>
    </row>
    <row r="94" spans="2:28" ht="37.5" customHeight="1">
      <c r="B94" s="13">
        <f t="shared" si="1"/>
        <v>61</v>
      </c>
      <c r="C94" s="601"/>
      <c r="D94" s="602"/>
      <c r="E94" s="602"/>
      <c r="F94" s="602"/>
      <c r="G94" s="602"/>
      <c r="H94" s="602"/>
      <c r="I94" s="602"/>
      <c r="J94" s="602"/>
      <c r="K94" s="602"/>
      <c r="L94" s="603"/>
      <c r="M94" s="896"/>
      <c r="N94" s="896"/>
      <c r="O94" s="896"/>
      <c r="P94" s="896"/>
      <c r="Q94" s="896"/>
      <c r="R94" s="910"/>
      <c r="S94" s="911"/>
      <c r="T94" s="911"/>
      <c r="U94" s="911"/>
      <c r="V94" s="912"/>
      <c r="W94" s="604"/>
      <c r="X94" s="605"/>
      <c r="Y94" s="605"/>
      <c r="Z94" s="606"/>
      <c r="AA94" s="868"/>
      <c r="AB94" s="870"/>
    </row>
    <row r="95" spans="2:28" ht="37.5" customHeight="1">
      <c r="B95" s="13">
        <f t="shared" si="1"/>
        <v>62</v>
      </c>
      <c r="C95" s="601"/>
      <c r="D95" s="602"/>
      <c r="E95" s="602"/>
      <c r="F95" s="602"/>
      <c r="G95" s="602"/>
      <c r="H95" s="602"/>
      <c r="I95" s="602"/>
      <c r="J95" s="602"/>
      <c r="K95" s="602"/>
      <c r="L95" s="603"/>
      <c r="M95" s="896"/>
      <c r="N95" s="896"/>
      <c r="O95" s="896"/>
      <c r="P95" s="896"/>
      <c r="Q95" s="896"/>
      <c r="R95" s="910"/>
      <c r="S95" s="911"/>
      <c r="T95" s="911"/>
      <c r="U95" s="911"/>
      <c r="V95" s="912"/>
      <c r="W95" s="604"/>
      <c r="X95" s="605"/>
      <c r="Y95" s="605"/>
      <c r="Z95" s="606"/>
      <c r="AA95" s="868"/>
      <c r="AB95" s="870"/>
    </row>
    <row r="96" spans="2:28" ht="37.5" customHeight="1">
      <c r="B96" s="13">
        <f t="shared" si="1"/>
        <v>63</v>
      </c>
      <c r="C96" s="601"/>
      <c r="D96" s="602"/>
      <c r="E96" s="602"/>
      <c r="F96" s="602"/>
      <c r="G96" s="602"/>
      <c r="H96" s="602"/>
      <c r="I96" s="602"/>
      <c r="J96" s="602"/>
      <c r="K96" s="602"/>
      <c r="L96" s="603"/>
      <c r="M96" s="896"/>
      <c r="N96" s="896"/>
      <c r="O96" s="896"/>
      <c r="P96" s="896"/>
      <c r="Q96" s="896"/>
      <c r="R96" s="910"/>
      <c r="S96" s="911"/>
      <c r="T96" s="911"/>
      <c r="U96" s="911"/>
      <c r="V96" s="912"/>
      <c r="W96" s="604"/>
      <c r="X96" s="605"/>
      <c r="Y96" s="605"/>
      <c r="Z96" s="606"/>
      <c r="AA96" s="868"/>
      <c r="AB96" s="870"/>
    </row>
    <row r="97" spans="2:28" ht="37.5" customHeight="1">
      <c r="B97" s="13">
        <f t="shared" si="1"/>
        <v>64</v>
      </c>
      <c r="C97" s="601"/>
      <c r="D97" s="602"/>
      <c r="E97" s="602"/>
      <c r="F97" s="602"/>
      <c r="G97" s="602"/>
      <c r="H97" s="602"/>
      <c r="I97" s="602"/>
      <c r="J97" s="602"/>
      <c r="K97" s="602"/>
      <c r="L97" s="603"/>
      <c r="M97" s="896"/>
      <c r="N97" s="896"/>
      <c r="O97" s="896"/>
      <c r="P97" s="896"/>
      <c r="Q97" s="896"/>
      <c r="R97" s="910"/>
      <c r="S97" s="911"/>
      <c r="T97" s="911"/>
      <c r="U97" s="911"/>
      <c r="V97" s="912"/>
      <c r="W97" s="604"/>
      <c r="X97" s="605"/>
      <c r="Y97" s="605"/>
      <c r="Z97" s="606"/>
      <c r="AA97" s="868"/>
      <c r="AB97" s="870"/>
    </row>
    <row r="98" spans="2:28" ht="37.5" customHeight="1">
      <c r="B98" s="13">
        <f t="shared" si="1"/>
        <v>65</v>
      </c>
      <c r="C98" s="601"/>
      <c r="D98" s="602"/>
      <c r="E98" s="602"/>
      <c r="F98" s="602"/>
      <c r="G98" s="602"/>
      <c r="H98" s="602"/>
      <c r="I98" s="602"/>
      <c r="J98" s="602"/>
      <c r="K98" s="602"/>
      <c r="L98" s="603"/>
      <c r="M98" s="896"/>
      <c r="N98" s="896"/>
      <c r="O98" s="896"/>
      <c r="P98" s="896"/>
      <c r="Q98" s="896"/>
      <c r="R98" s="910"/>
      <c r="S98" s="911"/>
      <c r="T98" s="911"/>
      <c r="U98" s="911"/>
      <c r="V98" s="912"/>
      <c r="W98" s="604"/>
      <c r="X98" s="605"/>
      <c r="Y98" s="605"/>
      <c r="Z98" s="606"/>
      <c r="AA98" s="868"/>
      <c r="AB98" s="870"/>
    </row>
    <row r="99" spans="2:28" ht="37.5" customHeight="1">
      <c r="B99" s="13">
        <f t="shared" si="1"/>
        <v>66</v>
      </c>
      <c r="C99" s="601"/>
      <c r="D99" s="602"/>
      <c r="E99" s="602"/>
      <c r="F99" s="602"/>
      <c r="G99" s="602"/>
      <c r="H99" s="602"/>
      <c r="I99" s="602"/>
      <c r="J99" s="602"/>
      <c r="K99" s="602"/>
      <c r="L99" s="603"/>
      <c r="M99" s="896"/>
      <c r="N99" s="896"/>
      <c r="O99" s="896"/>
      <c r="P99" s="896"/>
      <c r="Q99" s="896"/>
      <c r="R99" s="910"/>
      <c r="S99" s="911"/>
      <c r="T99" s="911"/>
      <c r="U99" s="911"/>
      <c r="V99" s="912"/>
      <c r="W99" s="604"/>
      <c r="X99" s="605"/>
      <c r="Y99" s="605"/>
      <c r="Z99" s="606"/>
      <c r="AA99" s="868"/>
      <c r="AB99" s="870"/>
    </row>
    <row r="100" spans="2:28" ht="37.5" customHeight="1">
      <c r="B100" s="13">
        <f t="shared" ref="B100:B125" si="2">B99+1</f>
        <v>67</v>
      </c>
      <c r="C100" s="601"/>
      <c r="D100" s="602"/>
      <c r="E100" s="602"/>
      <c r="F100" s="602"/>
      <c r="G100" s="602"/>
      <c r="H100" s="602"/>
      <c r="I100" s="602"/>
      <c r="J100" s="602"/>
      <c r="K100" s="602"/>
      <c r="L100" s="603"/>
      <c r="M100" s="896"/>
      <c r="N100" s="896"/>
      <c r="O100" s="896"/>
      <c r="P100" s="896"/>
      <c r="Q100" s="896"/>
      <c r="R100" s="910"/>
      <c r="S100" s="911"/>
      <c r="T100" s="911"/>
      <c r="U100" s="911"/>
      <c r="V100" s="912"/>
      <c r="W100" s="604"/>
      <c r="X100" s="605"/>
      <c r="Y100" s="605"/>
      <c r="Z100" s="606"/>
      <c r="AA100" s="868"/>
      <c r="AB100" s="870"/>
    </row>
    <row r="101" spans="2:28" ht="37.5" customHeight="1">
      <c r="B101" s="13">
        <f t="shared" si="2"/>
        <v>68</v>
      </c>
      <c r="C101" s="601"/>
      <c r="D101" s="602"/>
      <c r="E101" s="602"/>
      <c r="F101" s="602"/>
      <c r="G101" s="602"/>
      <c r="H101" s="602"/>
      <c r="I101" s="602"/>
      <c r="J101" s="602"/>
      <c r="K101" s="602"/>
      <c r="L101" s="603"/>
      <c r="M101" s="896"/>
      <c r="N101" s="896"/>
      <c r="O101" s="896"/>
      <c r="P101" s="896"/>
      <c r="Q101" s="896"/>
      <c r="R101" s="910"/>
      <c r="S101" s="911"/>
      <c r="T101" s="911"/>
      <c r="U101" s="911"/>
      <c r="V101" s="912"/>
      <c r="W101" s="604"/>
      <c r="X101" s="605"/>
      <c r="Y101" s="605"/>
      <c r="Z101" s="606"/>
      <c r="AA101" s="868"/>
      <c r="AB101" s="870"/>
    </row>
    <row r="102" spans="2:28" ht="37.5" customHeight="1">
      <c r="B102" s="13">
        <f t="shared" si="2"/>
        <v>69</v>
      </c>
      <c r="C102" s="601"/>
      <c r="D102" s="602"/>
      <c r="E102" s="602"/>
      <c r="F102" s="602"/>
      <c r="G102" s="602"/>
      <c r="H102" s="602"/>
      <c r="I102" s="602"/>
      <c r="J102" s="602"/>
      <c r="K102" s="602"/>
      <c r="L102" s="603"/>
      <c r="M102" s="896"/>
      <c r="N102" s="896"/>
      <c r="O102" s="896"/>
      <c r="P102" s="896"/>
      <c r="Q102" s="896"/>
      <c r="R102" s="910"/>
      <c r="S102" s="911"/>
      <c r="T102" s="911"/>
      <c r="U102" s="911"/>
      <c r="V102" s="912"/>
      <c r="W102" s="604"/>
      <c r="X102" s="605"/>
      <c r="Y102" s="605"/>
      <c r="Z102" s="606"/>
      <c r="AA102" s="868"/>
      <c r="AB102" s="870"/>
    </row>
    <row r="103" spans="2:28" ht="37.5" customHeight="1">
      <c r="B103" s="13">
        <f t="shared" si="2"/>
        <v>70</v>
      </c>
      <c r="C103" s="601"/>
      <c r="D103" s="602"/>
      <c r="E103" s="602"/>
      <c r="F103" s="602"/>
      <c r="G103" s="602"/>
      <c r="H103" s="602"/>
      <c r="I103" s="602"/>
      <c r="J103" s="602"/>
      <c r="K103" s="602"/>
      <c r="L103" s="603"/>
      <c r="M103" s="896"/>
      <c r="N103" s="896"/>
      <c r="O103" s="896"/>
      <c r="P103" s="896"/>
      <c r="Q103" s="896"/>
      <c r="R103" s="910"/>
      <c r="S103" s="911"/>
      <c r="T103" s="911"/>
      <c r="U103" s="911"/>
      <c r="V103" s="912"/>
      <c r="W103" s="604"/>
      <c r="X103" s="605"/>
      <c r="Y103" s="605"/>
      <c r="Z103" s="606"/>
      <c r="AA103" s="868"/>
      <c r="AB103" s="870"/>
    </row>
    <row r="104" spans="2:28" ht="37.5" customHeight="1">
      <c r="B104" s="13">
        <f t="shared" si="2"/>
        <v>71</v>
      </c>
      <c r="C104" s="601"/>
      <c r="D104" s="602"/>
      <c r="E104" s="602"/>
      <c r="F104" s="602"/>
      <c r="G104" s="602"/>
      <c r="H104" s="602"/>
      <c r="I104" s="602"/>
      <c r="J104" s="602"/>
      <c r="K104" s="602"/>
      <c r="L104" s="603"/>
      <c r="M104" s="896"/>
      <c r="N104" s="896"/>
      <c r="O104" s="896"/>
      <c r="P104" s="896"/>
      <c r="Q104" s="896"/>
      <c r="R104" s="910"/>
      <c r="S104" s="911"/>
      <c r="T104" s="911"/>
      <c r="U104" s="911"/>
      <c r="V104" s="912"/>
      <c r="W104" s="604"/>
      <c r="X104" s="605"/>
      <c r="Y104" s="605"/>
      <c r="Z104" s="606"/>
      <c r="AA104" s="868"/>
      <c r="AB104" s="870"/>
    </row>
    <row r="105" spans="2:28" ht="37.5" customHeight="1">
      <c r="B105" s="13">
        <f t="shared" si="2"/>
        <v>72</v>
      </c>
      <c r="C105" s="601"/>
      <c r="D105" s="602"/>
      <c r="E105" s="602"/>
      <c r="F105" s="602"/>
      <c r="G105" s="602"/>
      <c r="H105" s="602"/>
      <c r="I105" s="602"/>
      <c r="J105" s="602"/>
      <c r="K105" s="602"/>
      <c r="L105" s="603"/>
      <c r="M105" s="896"/>
      <c r="N105" s="896"/>
      <c r="O105" s="896"/>
      <c r="P105" s="896"/>
      <c r="Q105" s="896"/>
      <c r="R105" s="910"/>
      <c r="S105" s="911"/>
      <c r="T105" s="911"/>
      <c r="U105" s="911"/>
      <c r="V105" s="912"/>
      <c r="W105" s="604"/>
      <c r="X105" s="605"/>
      <c r="Y105" s="605"/>
      <c r="Z105" s="606"/>
      <c r="AA105" s="868"/>
      <c r="AB105" s="870"/>
    </row>
    <row r="106" spans="2:28" ht="37.5" customHeight="1">
      <c r="B106" s="13">
        <f t="shared" si="2"/>
        <v>73</v>
      </c>
      <c r="C106" s="601"/>
      <c r="D106" s="602"/>
      <c r="E106" s="602"/>
      <c r="F106" s="602"/>
      <c r="G106" s="602"/>
      <c r="H106" s="602"/>
      <c r="I106" s="602"/>
      <c r="J106" s="602"/>
      <c r="K106" s="602"/>
      <c r="L106" s="603"/>
      <c r="M106" s="896"/>
      <c r="N106" s="896"/>
      <c r="O106" s="896"/>
      <c r="P106" s="896"/>
      <c r="Q106" s="896"/>
      <c r="R106" s="910"/>
      <c r="S106" s="911"/>
      <c r="T106" s="911"/>
      <c r="U106" s="911"/>
      <c r="V106" s="912"/>
      <c r="W106" s="604"/>
      <c r="X106" s="605"/>
      <c r="Y106" s="605"/>
      <c r="Z106" s="606"/>
      <c r="AA106" s="868"/>
      <c r="AB106" s="870"/>
    </row>
    <row r="107" spans="2:28" ht="37.5" customHeight="1">
      <c r="B107" s="13">
        <f t="shared" si="2"/>
        <v>74</v>
      </c>
      <c r="C107" s="601"/>
      <c r="D107" s="602"/>
      <c r="E107" s="602"/>
      <c r="F107" s="602"/>
      <c r="G107" s="602"/>
      <c r="H107" s="602"/>
      <c r="I107" s="602"/>
      <c r="J107" s="602"/>
      <c r="K107" s="602"/>
      <c r="L107" s="603"/>
      <c r="M107" s="896"/>
      <c r="N107" s="896"/>
      <c r="O107" s="896"/>
      <c r="P107" s="896"/>
      <c r="Q107" s="896"/>
      <c r="R107" s="910"/>
      <c r="S107" s="911"/>
      <c r="T107" s="911"/>
      <c r="U107" s="911"/>
      <c r="V107" s="912"/>
      <c r="W107" s="604"/>
      <c r="X107" s="605"/>
      <c r="Y107" s="605"/>
      <c r="Z107" s="606"/>
      <c r="AA107" s="868"/>
      <c r="AB107" s="870"/>
    </row>
    <row r="108" spans="2:28" ht="37.5" customHeight="1">
      <c r="B108" s="13">
        <f t="shared" si="2"/>
        <v>75</v>
      </c>
      <c r="C108" s="601"/>
      <c r="D108" s="602"/>
      <c r="E108" s="602"/>
      <c r="F108" s="602"/>
      <c r="G108" s="602"/>
      <c r="H108" s="602"/>
      <c r="I108" s="602"/>
      <c r="J108" s="602"/>
      <c r="K108" s="602"/>
      <c r="L108" s="603"/>
      <c r="M108" s="896"/>
      <c r="N108" s="896"/>
      <c r="O108" s="896"/>
      <c r="P108" s="896"/>
      <c r="Q108" s="896"/>
      <c r="R108" s="910"/>
      <c r="S108" s="911"/>
      <c r="T108" s="911"/>
      <c r="U108" s="911"/>
      <c r="V108" s="912"/>
      <c r="W108" s="604"/>
      <c r="X108" s="605"/>
      <c r="Y108" s="605"/>
      <c r="Z108" s="606"/>
      <c r="AA108" s="868"/>
      <c r="AB108" s="870"/>
    </row>
    <row r="109" spans="2:28" ht="37.5" customHeight="1">
      <c r="B109" s="13">
        <f t="shared" si="2"/>
        <v>76</v>
      </c>
      <c r="C109" s="601"/>
      <c r="D109" s="602"/>
      <c r="E109" s="602"/>
      <c r="F109" s="602"/>
      <c r="G109" s="602"/>
      <c r="H109" s="602"/>
      <c r="I109" s="602"/>
      <c r="J109" s="602"/>
      <c r="K109" s="602"/>
      <c r="L109" s="603"/>
      <c r="M109" s="896"/>
      <c r="N109" s="896"/>
      <c r="O109" s="896"/>
      <c r="P109" s="896"/>
      <c r="Q109" s="896"/>
      <c r="R109" s="910"/>
      <c r="S109" s="911"/>
      <c r="T109" s="911"/>
      <c r="U109" s="911"/>
      <c r="V109" s="912"/>
      <c r="W109" s="604"/>
      <c r="X109" s="605"/>
      <c r="Y109" s="605"/>
      <c r="Z109" s="606"/>
      <c r="AA109" s="868"/>
      <c r="AB109" s="870"/>
    </row>
    <row r="110" spans="2:28" ht="37.5" customHeight="1">
      <c r="B110" s="13">
        <f t="shared" si="2"/>
        <v>77</v>
      </c>
      <c r="C110" s="601"/>
      <c r="D110" s="602"/>
      <c r="E110" s="602"/>
      <c r="F110" s="602"/>
      <c r="G110" s="602"/>
      <c r="H110" s="602"/>
      <c r="I110" s="602"/>
      <c r="J110" s="602"/>
      <c r="K110" s="602"/>
      <c r="L110" s="603"/>
      <c r="M110" s="896"/>
      <c r="N110" s="896"/>
      <c r="O110" s="896"/>
      <c r="P110" s="896"/>
      <c r="Q110" s="896"/>
      <c r="R110" s="910"/>
      <c r="S110" s="911"/>
      <c r="T110" s="911"/>
      <c r="U110" s="911"/>
      <c r="V110" s="912"/>
      <c r="W110" s="604"/>
      <c r="X110" s="605"/>
      <c r="Y110" s="605"/>
      <c r="Z110" s="606"/>
      <c r="AA110" s="868"/>
      <c r="AB110" s="870"/>
    </row>
    <row r="111" spans="2:28" ht="37.5" customHeight="1">
      <c r="B111" s="13">
        <f t="shared" si="2"/>
        <v>78</v>
      </c>
      <c r="C111" s="601"/>
      <c r="D111" s="602"/>
      <c r="E111" s="602"/>
      <c r="F111" s="602"/>
      <c r="G111" s="602"/>
      <c r="H111" s="602"/>
      <c r="I111" s="602"/>
      <c r="J111" s="602"/>
      <c r="K111" s="602"/>
      <c r="L111" s="603"/>
      <c r="M111" s="896"/>
      <c r="N111" s="896"/>
      <c r="O111" s="896"/>
      <c r="P111" s="896"/>
      <c r="Q111" s="896"/>
      <c r="R111" s="910"/>
      <c r="S111" s="911"/>
      <c r="T111" s="911"/>
      <c r="U111" s="911"/>
      <c r="V111" s="912"/>
      <c r="W111" s="604"/>
      <c r="X111" s="605"/>
      <c r="Y111" s="605"/>
      <c r="Z111" s="606"/>
      <c r="AA111" s="868"/>
      <c r="AB111" s="870"/>
    </row>
    <row r="112" spans="2:28" ht="37.5" customHeight="1">
      <c r="B112" s="13">
        <f t="shared" si="2"/>
        <v>79</v>
      </c>
      <c r="C112" s="601"/>
      <c r="D112" s="602"/>
      <c r="E112" s="602"/>
      <c r="F112" s="602"/>
      <c r="G112" s="602"/>
      <c r="H112" s="602"/>
      <c r="I112" s="602"/>
      <c r="J112" s="602"/>
      <c r="K112" s="602"/>
      <c r="L112" s="603"/>
      <c r="M112" s="896"/>
      <c r="N112" s="896"/>
      <c r="O112" s="896"/>
      <c r="P112" s="896"/>
      <c r="Q112" s="896"/>
      <c r="R112" s="910"/>
      <c r="S112" s="911"/>
      <c r="T112" s="911"/>
      <c r="U112" s="911"/>
      <c r="V112" s="912"/>
      <c r="W112" s="604"/>
      <c r="X112" s="605"/>
      <c r="Y112" s="605"/>
      <c r="Z112" s="606"/>
      <c r="AA112" s="868"/>
      <c r="AB112" s="870"/>
    </row>
    <row r="113" spans="2:28" ht="37.5" customHeight="1">
      <c r="B113" s="13">
        <f t="shared" si="2"/>
        <v>80</v>
      </c>
      <c r="C113" s="601"/>
      <c r="D113" s="602"/>
      <c r="E113" s="602"/>
      <c r="F113" s="602"/>
      <c r="G113" s="602"/>
      <c r="H113" s="602"/>
      <c r="I113" s="602"/>
      <c r="J113" s="602"/>
      <c r="K113" s="602"/>
      <c r="L113" s="603"/>
      <c r="M113" s="896"/>
      <c r="N113" s="896"/>
      <c r="O113" s="896"/>
      <c r="P113" s="896"/>
      <c r="Q113" s="896"/>
      <c r="R113" s="910"/>
      <c r="S113" s="911"/>
      <c r="T113" s="911"/>
      <c r="U113" s="911"/>
      <c r="V113" s="912"/>
      <c r="W113" s="604"/>
      <c r="X113" s="605"/>
      <c r="Y113" s="605"/>
      <c r="Z113" s="606"/>
      <c r="AA113" s="868"/>
      <c r="AB113" s="870"/>
    </row>
    <row r="114" spans="2:28" ht="37.5" customHeight="1">
      <c r="B114" s="13">
        <f t="shared" si="2"/>
        <v>81</v>
      </c>
      <c r="C114" s="601"/>
      <c r="D114" s="602"/>
      <c r="E114" s="602"/>
      <c r="F114" s="602"/>
      <c r="G114" s="602"/>
      <c r="H114" s="602"/>
      <c r="I114" s="602"/>
      <c r="J114" s="602"/>
      <c r="K114" s="602"/>
      <c r="L114" s="603"/>
      <c r="M114" s="896"/>
      <c r="N114" s="896"/>
      <c r="O114" s="896"/>
      <c r="P114" s="896"/>
      <c r="Q114" s="896"/>
      <c r="R114" s="910"/>
      <c r="S114" s="911"/>
      <c r="T114" s="911"/>
      <c r="U114" s="911"/>
      <c r="V114" s="912"/>
      <c r="W114" s="604"/>
      <c r="X114" s="605"/>
      <c r="Y114" s="605"/>
      <c r="Z114" s="606"/>
      <c r="AA114" s="868"/>
      <c r="AB114" s="870"/>
    </row>
    <row r="115" spans="2:28" ht="37.5" customHeight="1">
      <c r="B115" s="13">
        <f t="shared" si="2"/>
        <v>82</v>
      </c>
      <c r="C115" s="601"/>
      <c r="D115" s="602"/>
      <c r="E115" s="602"/>
      <c r="F115" s="602"/>
      <c r="G115" s="602"/>
      <c r="H115" s="602"/>
      <c r="I115" s="602"/>
      <c r="J115" s="602"/>
      <c r="K115" s="602"/>
      <c r="L115" s="603"/>
      <c r="M115" s="896"/>
      <c r="N115" s="896"/>
      <c r="O115" s="896"/>
      <c r="P115" s="896"/>
      <c r="Q115" s="896"/>
      <c r="R115" s="910"/>
      <c r="S115" s="911"/>
      <c r="T115" s="911"/>
      <c r="U115" s="911"/>
      <c r="V115" s="912"/>
      <c r="W115" s="604"/>
      <c r="X115" s="605"/>
      <c r="Y115" s="605"/>
      <c r="Z115" s="606"/>
      <c r="AA115" s="868"/>
      <c r="AB115" s="870"/>
    </row>
    <row r="116" spans="2:28" ht="37.5" customHeight="1">
      <c r="B116" s="13">
        <f t="shared" si="2"/>
        <v>83</v>
      </c>
      <c r="C116" s="601"/>
      <c r="D116" s="602"/>
      <c r="E116" s="602"/>
      <c r="F116" s="602"/>
      <c r="G116" s="602"/>
      <c r="H116" s="602"/>
      <c r="I116" s="602"/>
      <c r="J116" s="602"/>
      <c r="K116" s="602"/>
      <c r="L116" s="603"/>
      <c r="M116" s="896"/>
      <c r="N116" s="896"/>
      <c r="O116" s="896"/>
      <c r="P116" s="896"/>
      <c r="Q116" s="896"/>
      <c r="R116" s="910"/>
      <c r="S116" s="911"/>
      <c r="T116" s="911"/>
      <c r="U116" s="911"/>
      <c r="V116" s="912"/>
      <c r="W116" s="604"/>
      <c r="X116" s="605"/>
      <c r="Y116" s="605"/>
      <c r="Z116" s="606"/>
      <c r="AA116" s="868"/>
      <c r="AB116" s="870"/>
    </row>
    <row r="117" spans="2:28" ht="37.5" customHeight="1">
      <c r="B117" s="13">
        <f t="shared" si="2"/>
        <v>84</v>
      </c>
      <c r="C117" s="601"/>
      <c r="D117" s="602"/>
      <c r="E117" s="602"/>
      <c r="F117" s="602"/>
      <c r="G117" s="602"/>
      <c r="H117" s="602"/>
      <c r="I117" s="602"/>
      <c r="J117" s="602"/>
      <c r="K117" s="602"/>
      <c r="L117" s="603"/>
      <c r="M117" s="896"/>
      <c r="N117" s="896"/>
      <c r="O117" s="896"/>
      <c r="P117" s="896"/>
      <c r="Q117" s="896"/>
      <c r="R117" s="910"/>
      <c r="S117" s="911"/>
      <c r="T117" s="911"/>
      <c r="U117" s="911"/>
      <c r="V117" s="912"/>
      <c r="W117" s="604"/>
      <c r="X117" s="605"/>
      <c r="Y117" s="605"/>
      <c r="Z117" s="606"/>
      <c r="AA117" s="868"/>
      <c r="AB117" s="870"/>
    </row>
    <row r="118" spans="2:28" ht="37.5" customHeight="1">
      <c r="B118" s="13">
        <f t="shared" si="2"/>
        <v>85</v>
      </c>
      <c r="C118" s="601"/>
      <c r="D118" s="602"/>
      <c r="E118" s="602"/>
      <c r="F118" s="602"/>
      <c r="G118" s="602"/>
      <c r="H118" s="602"/>
      <c r="I118" s="602"/>
      <c r="J118" s="602"/>
      <c r="K118" s="602"/>
      <c r="L118" s="603"/>
      <c r="M118" s="896"/>
      <c r="N118" s="896"/>
      <c r="O118" s="896"/>
      <c r="P118" s="896"/>
      <c r="Q118" s="896"/>
      <c r="R118" s="910"/>
      <c r="S118" s="911"/>
      <c r="T118" s="911"/>
      <c r="U118" s="911"/>
      <c r="V118" s="912"/>
      <c r="W118" s="604"/>
      <c r="X118" s="605"/>
      <c r="Y118" s="605"/>
      <c r="Z118" s="606"/>
      <c r="AA118" s="868"/>
      <c r="AB118" s="870"/>
    </row>
    <row r="119" spans="2:28" ht="37.5" customHeight="1">
      <c r="B119" s="13">
        <f t="shared" si="2"/>
        <v>86</v>
      </c>
      <c r="C119" s="601"/>
      <c r="D119" s="602"/>
      <c r="E119" s="602"/>
      <c r="F119" s="602"/>
      <c r="G119" s="602"/>
      <c r="H119" s="602"/>
      <c r="I119" s="602"/>
      <c r="J119" s="602"/>
      <c r="K119" s="602"/>
      <c r="L119" s="603"/>
      <c r="M119" s="896"/>
      <c r="N119" s="896"/>
      <c r="O119" s="896"/>
      <c r="P119" s="896"/>
      <c r="Q119" s="896"/>
      <c r="R119" s="910"/>
      <c r="S119" s="911"/>
      <c r="T119" s="911"/>
      <c r="U119" s="911"/>
      <c r="V119" s="912"/>
      <c r="W119" s="604"/>
      <c r="X119" s="605"/>
      <c r="Y119" s="605"/>
      <c r="Z119" s="606"/>
      <c r="AA119" s="868"/>
      <c r="AB119" s="870"/>
    </row>
    <row r="120" spans="2:28" ht="37.5" customHeight="1">
      <c r="B120" s="13">
        <f t="shared" si="2"/>
        <v>87</v>
      </c>
      <c r="C120" s="601"/>
      <c r="D120" s="602"/>
      <c r="E120" s="602"/>
      <c r="F120" s="602"/>
      <c r="G120" s="602"/>
      <c r="H120" s="602"/>
      <c r="I120" s="602"/>
      <c r="J120" s="602"/>
      <c r="K120" s="602"/>
      <c r="L120" s="603"/>
      <c r="M120" s="896"/>
      <c r="N120" s="896"/>
      <c r="O120" s="896"/>
      <c r="P120" s="896"/>
      <c r="Q120" s="896"/>
      <c r="R120" s="910"/>
      <c r="S120" s="911"/>
      <c r="T120" s="911"/>
      <c r="U120" s="911"/>
      <c r="V120" s="912"/>
      <c r="W120" s="604"/>
      <c r="X120" s="605"/>
      <c r="Y120" s="605"/>
      <c r="Z120" s="606"/>
      <c r="AA120" s="868"/>
      <c r="AB120" s="870"/>
    </row>
    <row r="121" spans="2:28" ht="37.5" customHeight="1">
      <c r="B121" s="13">
        <f t="shared" si="2"/>
        <v>88</v>
      </c>
      <c r="C121" s="601"/>
      <c r="D121" s="602"/>
      <c r="E121" s="602"/>
      <c r="F121" s="602"/>
      <c r="G121" s="602"/>
      <c r="H121" s="602"/>
      <c r="I121" s="602"/>
      <c r="J121" s="602"/>
      <c r="K121" s="602"/>
      <c r="L121" s="603"/>
      <c r="M121" s="896"/>
      <c r="N121" s="896"/>
      <c r="O121" s="896"/>
      <c r="P121" s="896"/>
      <c r="Q121" s="896"/>
      <c r="R121" s="910"/>
      <c r="S121" s="911"/>
      <c r="T121" s="911"/>
      <c r="U121" s="911"/>
      <c r="V121" s="912"/>
      <c r="W121" s="604"/>
      <c r="X121" s="605"/>
      <c r="Y121" s="605"/>
      <c r="Z121" s="606"/>
      <c r="AA121" s="868"/>
      <c r="AB121" s="870"/>
    </row>
    <row r="122" spans="2:28" ht="37.5" customHeight="1">
      <c r="B122" s="13">
        <f t="shared" si="2"/>
        <v>89</v>
      </c>
      <c r="C122" s="601"/>
      <c r="D122" s="602"/>
      <c r="E122" s="602"/>
      <c r="F122" s="602"/>
      <c r="G122" s="602"/>
      <c r="H122" s="602"/>
      <c r="I122" s="602"/>
      <c r="J122" s="602"/>
      <c r="K122" s="602"/>
      <c r="L122" s="603"/>
      <c r="M122" s="896"/>
      <c r="N122" s="896"/>
      <c r="O122" s="896"/>
      <c r="P122" s="896"/>
      <c r="Q122" s="896"/>
      <c r="R122" s="910"/>
      <c r="S122" s="911"/>
      <c r="T122" s="911"/>
      <c r="U122" s="911"/>
      <c r="V122" s="912"/>
      <c r="W122" s="604"/>
      <c r="X122" s="605"/>
      <c r="Y122" s="605"/>
      <c r="Z122" s="606"/>
      <c r="AA122" s="868"/>
      <c r="AB122" s="870"/>
    </row>
    <row r="123" spans="2:28" ht="37.5" customHeight="1">
      <c r="B123" s="13">
        <f t="shared" si="2"/>
        <v>90</v>
      </c>
      <c r="C123" s="601"/>
      <c r="D123" s="602"/>
      <c r="E123" s="602"/>
      <c r="F123" s="602"/>
      <c r="G123" s="602"/>
      <c r="H123" s="602"/>
      <c r="I123" s="602"/>
      <c r="J123" s="602"/>
      <c r="K123" s="602"/>
      <c r="L123" s="603"/>
      <c r="M123" s="896"/>
      <c r="N123" s="896"/>
      <c r="O123" s="896"/>
      <c r="P123" s="896"/>
      <c r="Q123" s="896"/>
      <c r="R123" s="910"/>
      <c r="S123" s="911"/>
      <c r="T123" s="911"/>
      <c r="U123" s="911"/>
      <c r="V123" s="912"/>
      <c r="W123" s="604"/>
      <c r="X123" s="605"/>
      <c r="Y123" s="605"/>
      <c r="Z123" s="606"/>
      <c r="AA123" s="868"/>
      <c r="AB123" s="870"/>
    </row>
    <row r="124" spans="2:28" ht="37.5" customHeight="1">
      <c r="B124" s="13">
        <f t="shared" si="2"/>
        <v>91</v>
      </c>
      <c r="C124" s="601"/>
      <c r="D124" s="602"/>
      <c r="E124" s="602"/>
      <c r="F124" s="602"/>
      <c r="G124" s="602"/>
      <c r="H124" s="602"/>
      <c r="I124" s="602"/>
      <c r="J124" s="602"/>
      <c r="K124" s="602"/>
      <c r="L124" s="603"/>
      <c r="M124" s="896"/>
      <c r="N124" s="896"/>
      <c r="O124" s="896"/>
      <c r="P124" s="896"/>
      <c r="Q124" s="896"/>
      <c r="R124" s="910"/>
      <c r="S124" s="911"/>
      <c r="T124" s="911"/>
      <c r="U124" s="911"/>
      <c r="V124" s="912"/>
      <c r="W124" s="604"/>
      <c r="X124" s="605"/>
      <c r="Y124" s="605"/>
      <c r="Z124" s="606"/>
      <c r="AA124" s="868"/>
      <c r="AB124" s="870"/>
    </row>
    <row r="125" spans="2:28" ht="37.5" customHeight="1">
      <c r="B125" s="13">
        <f t="shared" si="2"/>
        <v>92</v>
      </c>
      <c r="C125" s="601"/>
      <c r="D125" s="602"/>
      <c r="E125" s="602"/>
      <c r="F125" s="602"/>
      <c r="G125" s="602"/>
      <c r="H125" s="602"/>
      <c r="I125" s="602"/>
      <c r="J125" s="602"/>
      <c r="K125" s="602"/>
      <c r="L125" s="603"/>
      <c r="M125" s="896"/>
      <c r="N125" s="896"/>
      <c r="O125" s="896"/>
      <c r="P125" s="896"/>
      <c r="Q125" s="896"/>
      <c r="R125" s="910"/>
      <c r="S125" s="911"/>
      <c r="T125" s="911"/>
      <c r="U125" s="911"/>
      <c r="V125" s="912"/>
      <c r="W125" s="604"/>
      <c r="X125" s="605"/>
      <c r="Y125" s="605"/>
      <c r="Z125" s="606"/>
      <c r="AA125" s="868"/>
      <c r="AB125" s="870"/>
    </row>
    <row r="126" spans="2:28" ht="37.5" customHeight="1">
      <c r="B126" s="13">
        <f t="shared" ref="B126:B131" si="3">B125+1</f>
        <v>93</v>
      </c>
      <c r="C126" s="601"/>
      <c r="D126" s="602"/>
      <c r="E126" s="602"/>
      <c r="F126" s="602"/>
      <c r="G126" s="602"/>
      <c r="H126" s="602"/>
      <c r="I126" s="602"/>
      <c r="J126" s="602"/>
      <c r="K126" s="602"/>
      <c r="L126" s="603"/>
      <c r="M126" s="896"/>
      <c r="N126" s="896"/>
      <c r="O126" s="896"/>
      <c r="P126" s="896"/>
      <c r="Q126" s="896"/>
      <c r="R126" s="910"/>
      <c r="S126" s="911"/>
      <c r="T126" s="911"/>
      <c r="U126" s="911"/>
      <c r="V126" s="912"/>
      <c r="W126" s="604"/>
      <c r="X126" s="605"/>
      <c r="Y126" s="605"/>
      <c r="Z126" s="606"/>
      <c r="AA126" s="868"/>
      <c r="AB126" s="870"/>
    </row>
    <row r="127" spans="2:28" ht="37.5" customHeight="1">
      <c r="B127" s="13">
        <f t="shared" si="3"/>
        <v>94</v>
      </c>
      <c r="C127" s="601"/>
      <c r="D127" s="602"/>
      <c r="E127" s="602"/>
      <c r="F127" s="602"/>
      <c r="G127" s="602"/>
      <c r="H127" s="602"/>
      <c r="I127" s="602"/>
      <c r="J127" s="602"/>
      <c r="K127" s="602"/>
      <c r="L127" s="603"/>
      <c r="M127" s="896"/>
      <c r="N127" s="896"/>
      <c r="O127" s="896"/>
      <c r="P127" s="896"/>
      <c r="Q127" s="896"/>
      <c r="R127" s="910"/>
      <c r="S127" s="911"/>
      <c r="T127" s="911"/>
      <c r="U127" s="911"/>
      <c r="V127" s="912"/>
      <c r="W127" s="604"/>
      <c r="X127" s="605"/>
      <c r="Y127" s="605"/>
      <c r="Z127" s="606"/>
      <c r="AA127" s="868"/>
      <c r="AB127" s="870"/>
    </row>
    <row r="128" spans="2:28" ht="37.5" customHeight="1">
      <c r="B128" s="13">
        <f t="shared" si="3"/>
        <v>95</v>
      </c>
      <c r="C128" s="601"/>
      <c r="D128" s="602"/>
      <c r="E128" s="602"/>
      <c r="F128" s="602"/>
      <c r="G128" s="602"/>
      <c r="H128" s="602"/>
      <c r="I128" s="602"/>
      <c r="J128" s="602"/>
      <c r="K128" s="602"/>
      <c r="L128" s="603"/>
      <c r="M128" s="896"/>
      <c r="N128" s="896"/>
      <c r="O128" s="896"/>
      <c r="P128" s="896"/>
      <c r="Q128" s="896"/>
      <c r="R128" s="910"/>
      <c r="S128" s="911"/>
      <c r="T128" s="911"/>
      <c r="U128" s="911"/>
      <c r="V128" s="912"/>
      <c r="W128" s="604"/>
      <c r="X128" s="605"/>
      <c r="Y128" s="605"/>
      <c r="Z128" s="606"/>
      <c r="AA128" s="868"/>
      <c r="AB128" s="870"/>
    </row>
    <row r="129" spans="1:28" ht="37.5" customHeight="1">
      <c r="B129" s="13">
        <f t="shared" si="3"/>
        <v>96</v>
      </c>
      <c r="C129" s="601"/>
      <c r="D129" s="602"/>
      <c r="E129" s="602"/>
      <c r="F129" s="602"/>
      <c r="G129" s="602"/>
      <c r="H129" s="602"/>
      <c r="I129" s="602"/>
      <c r="J129" s="602"/>
      <c r="K129" s="602"/>
      <c r="L129" s="603"/>
      <c r="M129" s="896"/>
      <c r="N129" s="896"/>
      <c r="O129" s="896"/>
      <c r="P129" s="896"/>
      <c r="Q129" s="896"/>
      <c r="R129" s="910"/>
      <c r="S129" s="911"/>
      <c r="T129" s="911"/>
      <c r="U129" s="911"/>
      <c r="V129" s="912"/>
      <c r="W129" s="604"/>
      <c r="X129" s="605"/>
      <c r="Y129" s="605"/>
      <c r="Z129" s="606"/>
      <c r="AA129" s="868"/>
      <c r="AB129" s="870"/>
    </row>
    <row r="130" spans="1:28" ht="37.5" customHeight="1">
      <c r="B130" s="13">
        <f t="shared" si="3"/>
        <v>97</v>
      </c>
      <c r="C130" s="601"/>
      <c r="D130" s="602"/>
      <c r="E130" s="602"/>
      <c r="F130" s="602"/>
      <c r="G130" s="602"/>
      <c r="H130" s="602"/>
      <c r="I130" s="602"/>
      <c r="J130" s="602"/>
      <c r="K130" s="602"/>
      <c r="L130" s="603"/>
      <c r="M130" s="896"/>
      <c r="N130" s="896"/>
      <c r="O130" s="896"/>
      <c r="P130" s="896"/>
      <c r="Q130" s="896"/>
      <c r="R130" s="910"/>
      <c r="S130" s="911"/>
      <c r="T130" s="911"/>
      <c r="U130" s="911"/>
      <c r="V130" s="912"/>
      <c r="W130" s="604"/>
      <c r="X130" s="605"/>
      <c r="Y130" s="605"/>
      <c r="Z130" s="606"/>
      <c r="AA130" s="868"/>
      <c r="AB130" s="870"/>
    </row>
    <row r="131" spans="1:28" ht="37.5" customHeight="1">
      <c r="B131" s="13">
        <f t="shared" si="3"/>
        <v>98</v>
      </c>
      <c r="C131" s="601"/>
      <c r="D131" s="602"/>
      <c r="E131" s="602"/>
      <c r="F131" s="602"/>
      <c r="G131" s="602"/>
      <c r="H131" s="602"/>
      <c r="I131" s="602"/>
      <c r="J131" s="602"/>
      <c r="K131" s="602"/>
      <c r="L131" s="603"/>
      <c r="M131" s="896"/>
      <c r="N131" s="896"/>
      <c r="O131" s="896"/>
      <c r="P131" s="896"/>
      <c r="Q131" s="896"/>
      <c r="R131" s="910"/>
      <c r="S131" s="911"/>
      <c r="T131" s="911"/>
      <c r="U131" s="911"/>
      <c r="V131" s="912"/>
      <c r="W131" s="604"/>
      <c r="X131" s="605"/>
      <c r="Y131" s="605"/>
      <c r="Z131" s="606"/>
      <c r="AA131" s="868"/>
      <c r="AB131" s="870"/>
    </row>
    <row r="132" spans="1:28" ht="37.5" customHeight="1">
      <c r="B132" s="13">
        <f t="shared" ref="B132:B133" si="4">B131+1</f>
        <v>99</v>
      </c>
      <c r="C132" s="601"/>
      <c r="D132" s="602"/>
      <c r="E132" s="602"/>
      <c r="F132" s="602"/>
      <c r="G132" s="602"/>
      <c r="H132" s="602"/>
      <c r="I132" s="602"/>
      <c r="J132" s="602"/>
      <c r="K132" s="602"/>
      <c r="L132" s="603"/>
      <c r="M132" s="896"/>
      <c r="N132" s="896"/>
      <c r="O132" s="896"/>
      <c r="P132" s="896"/>
      <c r="Q132" s="896"/>
      <c r="R132" s="910"/>
      <c r="S132" s="911"/>
      <c r="T132" s="911"/>
      <c r="U132" s="911"/>
      <c r="V132" s="912"/>
      <c r="W132" s="604"/>
      <c r="X132" s="605"/>
      <c r="Y132" s="605"/>
      <c r="Z132" s="606"/>
      <c r="AA132" s="868"/>
      <c r="AB132" s="870"/>
    </row>
    <row r="133" spans="1:28" ht="37.5" customHeight="1" thickBot="1">
      <c r="B133" s="13">
        <f t="shared" si="4"/>
        <v>100</v>
      </c>
      <c r="C133" s="607"/>
      <c r="D133" s="608"/>
      <c r="E133" s="608"/>
      <c r="F133" s="608"/>
      <c r="G133" s="608"/>
      <c r="H133" s="608"/>
      <c r="I133" s="608"/>
      <c r="J133" s="608"/>
      <c r="K133" s="608"/>
      <c r="L133" s="609"/>
      <c r="M133" s="913"/>
      <c r="N133" s="913"/>
      <c r="O133" s="913"/>
      <c r="P133" s="913"/>
      <c r="Q133" s="913"/>
      <c r="R133" s="937"/>
      <c r="S133" s="938"/>
      <c r="T133" s="938"/>
      <c r="U133" s="938"/>
      <c r="V133" s="939"/>
      <c r="W133" s="610"/>
      <c r="X133" s="611"/>
      <c r="Y133" s="630"/>
      <c r="Z133" s="612"/>
      <c r="AA133" s="869"/>
      <c r="AB133" s="871"/>
    </row>
    <row r="134" spans="1:28" ht="4.5" customHeight="1">
      <c r="A134" s="12"/>
    </row>
    <row r="135" spans="1:28" ht="28.5" customHeight="1">
      <c r="B135" s="19"/>
      <c r="C135" s="914"/>
      <c r="D135" s="914"/>
      <c r="E135" s="914"/>
      <c r="F135" s="914"/>
      <c r="G135" s="914"/>
      <c r="H135" s="914"/>
      <c r="I135" s="914"/>
      <c r="J135" s="914"/>
      <c r="K135" s="914"/>
      <c r="L135" s="914"/>
      <c r="M135" s="914"/>
      <c r="N135" s="914"/>
      <c r="O135" s="914"/>
      <c r="P135" s="914"/>
      <c r="Q135" s="914"/>
      <c r="R135" s="914"/>
      <c r="S135" s="914"/>
      <c r="T135" s="914"/>
      <c r="U135" s="914"/>
      <c r="V135" s="914"/>
      <c r="W135" s="914"/>
      <c r="X135" s="914"/>
      <c r="Y135" s="914"/>
      <c r="Z135" s="914"/>
      <c r="AA135" s="91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70:V70"/>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C30:AA31"/>
    <mergeCell ref="AA32:AA33"/>
    <mergeCell ref="Y32:Y33"/>
    <mergeCell ref="X32:X33"/>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M47:Q47"/>
    <mergeCell ref="M48:Q48"/>
    <mergeCell ref="M49:Q49"/>
    <mergeCell ref="M50:Q50"/>
    <mergeCell ref="M51:Q51"/>
    <mergeCell ref="R38:V38"/>
    <mergeCell ref="M34:Q34"/>
    <mergeCell ref="M35:Q35"/>
    <mergeCell ref="M54:Q54"/>
    <mergeCell ref="R53:V53"/>
    <mergeCell ref="R54:V54"/>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M81:Q81"/>
    <mergeCell ref="M82:Q82"/>
    <mergeCell ref="M83:Q83"/>
    <mergeCell ref="M84:Q84"/>
    <mergeCell ref="M85:Q8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M106:Q106"/>
    <mergeCell ref="M107:Q107"/>
    <mergeCell ref="M108:Q108"/>
    <mergeCell ref="M87:Q87"/>
    <mergeCell ref="M88:Q88"/>
    <mergeCell ref="M89:Q89"/>
    <mergeCell ref="M90:Q90"/>
    <mergeCell ref="M91:Q91"/>
    <mergeCell ref="M92:Q92"/>
    <mergeCell ref="M93:Q93"/>
    <mergeCell ref="M94:Q94"/>
    <mergeCell ref="M95:Q95"/>
    <mergeCell ref="M130:Q130"/>
    <mergeCell ref="M131:Q131"/>
    <mergeCell ref="M132:Q132"/>
    <mergeCell ref="M121:Q121"/>
    <mergeCell ref="M122:Q122"/>
    <mergeCell ref="M123:Q123"/>
    <mergeCell ref="M124:Q124"/>
    <mergeCell ref="M125:Q125"/>
    <mergeCell ref="M126:Q126"/>
    <mergeCell ref="M127:Q127"/>
    <mergeCell ref="M128:Q128"/>
    <mergeCell ref="M129:Q129"/>
    <mergeCell ref="AB32:AB33"/>
    <mergeCell ref="AC32:AG35"/>
    <mergeCell ref="M114:Q114"/>
    <mergeCell ref="M115:Q115"/>
    <mergeCell ref="M116:Q116"/>
    <mergeCell ref="M117:Q117"/>
    <mergeCell ref="M118:Q118"/>
    <mergeCell ref="M119:Q119"/>
    <mergeCell ref="M120:Q120"/>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105:Q105"/>
  </mergeCells>
  <phoneticPr fontId="6"/>
  <dataValidations disablePrompts="1" count="1">
    <dataValidation type="list" allowBlank="1" showInputMessage="1" showErrorMessage="1" sqref="AB34:AB133" xr:uid="{F1475378-746C-4205-BA23-C6C50EF60795}">
      <formula1>"有り,無し"</formula1>
    </dataValidation>
  </dataValidations>
  <pageMargins left="0.9055118110236221" right="0.5118110236220472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448</v>
      </c>
      <c r="Y1" s="999" t="s">
        <v>85</v>
      </c>
      <c r="Z1" s="999"/>
      <c r="AA1" s="999"/>
      <c r="AB1" s="999"/>
      <c r="AC1" s="999" t="str">
        <f>IF(基本情報入力シート!C11="","",基本情報入力シート!C11)</f>
        <v>奈良県</v>
      </c>
      <c r="AD1" s="999"/>
      <c r="AE1" s="999"/>
      <c r="AF1" s="999"/>
      <c r="AG1" s="999"/>
      <c r="AH1" s="999"/>
      <c r="AI1" s="999"/>
      <c r="AJ1" s="999"/>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284</v>
      </c>
      <c r="Y4" s="1220">
        <v>3</v>
      </c>
      <c r="Z4" s="1220"/>
      <c r="AA4" s="59" t="s">
        <v>17</v>
      </c>
      <c r="AE4" s="59"/>
      <c r="AH4" s="59"/>
      <c r="AI4" s="59"/>
      <c r="AJ4" s="33"/>
    </row>
    <row r="5" spans="1:46" ht="16.5" customHeight="1">
      <c r="A5" s="1216" t="s">
        <v>374</v>
      </c>
      <c r="B5" s="1216"/>
      <c r="C5" s="1216"/>
      <c r="D5" s="1216"/>
      <c r="E5" s="1216"/>
      <c r="F5" s="1216"/>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1216"/>
    </row>
    <row r="6" spans="1:46" ht="6" customHeight="1"/>
    <row r="7" spans="1:46" ht="15" customHeight="1">
      <c r="A7" s="61" t="s">
        <v>161</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992" t="s">
        <v>122</v>
      </c>
      <c r="B9" s="993"/>
      <c r="C9" s="993"/>
      <c r="D9" s="993"/>
      <c r="E9" s="993"/>
      <c r="F9" s="994"/>
      <c r="G9" s="995" t="str">
        <f>IF(基本情報入力シート!M15="","",基本情報入力シート!M15)</f>
        <v>シャカイフクシホウジンナラケン</v>
      </c>
      <c r="H9" s="995"/>
      <c r="I9" s="995"/>
      <c r="J9" s="995"/>
      <c r="K9" s="995"/>
      <c r="L9" s="995"/>
      <c r="M9" s="995"/>
      <c r="N9" s="995"/>
      <c r="O9" s="995"/>
      <c r="P9" s="995"/>
      <c r="Q9" s="995"/>
      <c r="R9" s="995"/>
      <c r="S9" s="995"/>
      <c r="T9" s="995"/>
      <c r="U9" s="995"/>
      <c r="V9" s="995"/>
      <c r="W9" s="995"/>
      <c r="X9" s="995"/>
      <c r="Y9" s="995"/>
      <c r="Z9" s="995"/>
      <c r="AA9" s="995"/>
      <c r="AB9" s="995"/>
      <c r="AC9" s="995"/>
      <c r="AD9" s="995"/>
      <c r="AE9" s="995"/>
      <c r="AF9" s="995"/>
      <c r="AG9" s="995"/>
      <c r="AH9" s="995"/>
      <c r="AI9" s="995"/>
      <c r="AJ9" s="996"/>
    </row>
    <row r="10" spans="1:46" s="65" customFormat="1" ht="25.5" customHeight="1">
      <c r="A10" s="1029" t="s">
        <v>121</v>
      </c>
      <c r="B10" s="1030"/>
      <c r="C10" s="1030"/>
      <c r="D10" s="1030"/>
      <c r="E10" s="1030"/>
      <c r="F10" s="1031"/>
      <c r="G10" s="997" t="str">
        <f>IF(基本情報入力シート!M16="","",基本情報入力シート!M16)</f>
        <v>社会福祉法人ならけん</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8"/>
    </row>
    <row r="11" spans="1:46" s="65" customFormat="1" ht="12.75" customHeight="1">
      <c r="A11" s="1011" t="s">
        <v>125</v>
      </c>
      <c r="B11" s="1012"/>
      <c r="C11" s="1012"/>
      <c r="D11" s="1012"/>
      <c r="E11" s="1012"/>
      <c r="F11" s="1013"/>
      <c r="G11" s="66" t="s">
        <v>7</v>
      </c>
      <c r="H11" s="1221" t="str">
        <f>IF(基本情報入力シート!AC17="","",基本情報入力シート!AC17)</f>
        <v/>
      </c>
      <c r="I11" s="1221"/>
      <c r="J11" s="1221"/>
      <c r="K11" s="1221"/>
      <c r="L11" s="1221"/>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1014"/>
      <c r="B12" s="1015"/>
      <c r="C12" s="1015"/>
      <c r="D12" s="1015"/>
      <c r="E12" s="1015"/>
      <c r="F12" s="1016"/>
      <c r="G12" s="1007" t="str">
        <f>IF(基本情報入力シート!M18="","",基本情報入力シート!M18)</f>
        <v>奈良市奈良町111-1</v>
      </c>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9"/>
    </row>
    <row r="13" spans="1:46" s="65" customFormat="1" ht="16.5" customHeight="1">
      <c r="A13" s="1014"/>
      <c r="B13" s="1015"/>
      <c r="C13" s="1015"/>
      <c r="D13" s="1015"/>
      <c r="E13" s="1015"/>
      <c r="F13" s="1016"/>
      <c r="G13" s="1010" t="str">
        <f>IF(基本情報入力シート!M19="","",基本情報入力シート!M19)</f>
        <v>ヤマトビル　102号室</v>
      </c>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6"/>
    </row>
    <row r="14" spans="1:46" s="65" customFormat="1" ht="12">
      <c r="A14" s="1017" t="s">
        <v>122</v>
      </c>
      <c r="B14" s="1018"/>
      <c r="C14" s="1018"/>
      <c r="D14" s="1018"/>
      <c r="E14" s="1018"/>
      <c r="F14" s="1019"/>
      <c r="G14" s="1003" t="str">
        <f>IF(基本情報入力シート!M22="","",基本情報入力シート!M22)</f>
        <v>サクラギ　ハナコ</v>
      </c>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4"/>
    </row>
    <row r="15" spans="1:46" s="65" customFormat="1" ht="25.5" customHeight="1">
      <c r="A15" s="1014" t="s">
        <v>120</v>
      </c>
      <c r="B15" s="1015"/>
      <c r="C15" s="1015"/>
      <c r="D15" s="1015"/>
      <c r="E15" s="1015"/>
      <c r="F15" s="1016"/>
      <c r="G15" s="1005" t="str">
        <f>IF(基本情報入力シート!M23="","",基本情報入力シート!M23)</f>
        <v>桜木　花子</v>
      </c>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6"/>
    </row>
    <row r="16" spans="1:46" s="65" customFormat="1" ht="15" customHeight="1">
      <c r="A16" s="1000" t="s">
        <v>124</v>
      </c>
      <c r="B16" s="1000"/>
      <c r="C16" s="1000"/>
      <c r="D16" s="1000"/>
      <c r="E16" s="1000"/>
      <c r="F16" s="1000"/>
      <c r="G16" s="1020" t="s">
        <v>0</v>
      </c>
      <c r="H16" s="999"/>
      <c r="I16" s="999"/>
      <c r="J16" s="999"/>
      <c r="K16" s="1001" t="str">
        <f>IF(基本情報入力シート!M24="","",基本情報入力シート!M24)</f>
        <v>0742-xxxx-xxxx</v>
      </c>
      <c r="L16" s="1001"/>
      <c r="M16" s="1001"/>
      <c r="N16" s="1001"/>
      <c r="O16" s="1001"/>
      <c r="P16" s="999" t="s">
        <v>1</v>
      </c>
      <c r="Q16" s="999"/>
      <c r="R16" s="999"/>
      <c r="S16" s="999"/>
      <c r="T16" s="1001" t="str">
        <f>IF(基本情報入力シート!M25="","",基本情報入力シート!M25)</f>
        <v>0742-xxxx-xxxx</v>
      </c>
      <c r="U16" s="1001"/>
      <c r="V16" s="1001"/>
      <c r="W16" s="1001"/>
      <c r="X16" s="1001"/>
      <c r="Y16" s="999" t="s">
        <v>123</v>
      </c>
      <c r="Z16" s="999"/>
      <c r="AA16" s="999"/>
      <c r="AB16" s="999"/>
      <c r="AC16" s="1002" t="str">
        <f>IF(基本情報入力シート!M26="","",基本情報入力シート!M26)</f>
        <v>syahukunaraken@xxxx.xxx</v>
      </c>
      <c r="AD16" s="1002"/>
      <c r="AE16" s="1002"/>
      <c r="AF16" s="1002"/>
      <c r="AG16" s="1002"/>
      <c r="AH16" s="1002"/>
      <c r="AI16" s="1002"/>
      <c r="AJ16" s="1002"/>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287</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355</v>
      </c>
      <c r="AM19" s="196" t="s">
        <v>356</v>
      </c>
      <c r="AT19" s="70"/>
    </row>
    <row r="20" spans="1:46" ht="18" customHeight="1">
      <c r="A20" s="78"/>
      <c r="B20" s="79"/>
      <c r="C20" s="80" t="s">
        <v>285</v>
      </c>
      <c r="D20" s="81"/>
      <c r="E20" s="81"/>
      <c r="F20" s="81"/>
      <c r="G20" s="81"/>
      <c r="H20" s="81"/>
      <c r="I20" s="81"/>
      <c r="J20" s="81"/>
      <c r="K20" s="81"/>
      <c r="L20" s="82"/>
      <c r="M20" s="83"/>
      <c r="N20" s="83"/>
      <c r="O20" s="83"/>
      <c r="P20" s="84"/>
      <c r="S20" s="85"/>
      <c r="T20" s="54" t="s">
        <v>286</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162</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150</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375</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305</v>
      </c>
      <c r="C28" s="579"/>
      <c r="D28" s="579"/>
      <c r="E28" s="579"/>
      <c r="F28" s="579"/>
      <c r="G28" s="579"/>
      <c r="H28" s="579"/>
      <c r="I28" s="579"/>
      <c r="J28" s="579"/>
      <c r="K28" s="579"/>
      <c r="L28" s="102"/>
      <c r="M28" s="103" t="s">
        <v>57</v>
      </c>
      <c r="N28" s="965" t="s">
        <v>245</v>
      </c>
      <c r="O28" s="966"/>
      <c r="P28" s="966"/>
      <c r="Q28" s="966"/>
      <c r="R28" s="966"/>
      <c r="S28" s="966"/>
      <c r="T28" s="966"/>
      <c r="U28" s="966"/>
      <c r="V28" s="966"/>
      <c r="W28" s="966"/>
      <c r="X28" s="966"/>
      <c r="Y28" s="966"/>
      <c r="Z28" s="966"/>
      <c r="AA28" s="966"/>
      <c r="AB28" s="966"/>
      <c r="AC28" s="966"/>
      <c r="AD28" s="966"/>
      <c r="AE28" s="966"/>
      <c r="AF28" s="966"/>
      <c r="AG28" s="966"/>
      <c r="AH28" s="966"/>
      <c r="AI28" s="966"/>
      <c r="AJ28" s="967"/>
      <c r="AK28" s="58"/>
      <c r="AT28" s="90"/>
    </row>
    <row r="29" spans="1:46" ht="21" customHeight="1">
      <c r="A29" s="104" t="s">
        <v>10</v>
      </c>
      <c r="B29" s="579" t="s">
        <v>299</v>
      </c>
      <c r="C29" s="105"/>
      <c r="D29" s="105"/>
      <c r="E29" s="105"/>
      <c r="F29" s="105"/>
      <c r="G29" s="105"/>
      <c r="H29" s="105"/>
      <c r="I29" s="105"/>
      <c r="J29" s="105"/>
      <c r="K29" s="105"/>
      <c r="L29" s="105"/>
      <c r="M29" s="106"/>
      <c r="N29" s="968"/>
      <c r="O29" s="969"/>
      <c r="P29" s="969"/>
      <c r="Q29" s="969"/>
      <c r="R29" s="969"/>
      <c r="S29" s="969"/>
      <c r="T29" s="969"/>
      <c r="U29" s="969"/>
      <c r="V29" s="969"/>
      <c r="W29" s="969"/>
      <c r="X29" s="969"/>
      <c r="Y29" s="969"/>
      <c r="Z29" s="969"/>
      <c r="AA29" s="969"/>
      <c r="AB29" s="969"/>
      <c r="AC29" s="969"/>
      <c r="AD29" s="969"/>
      <c r="AE29" s="969"/>
      <c r="AF29" s="969"/>
      <c r="AG29" s="969"/>
      <c r="AH29" s="969"/>
      <c r="AI29" s="969"/>
      <c r="AJ29" s="970"/>
      <c r="AK29" s="58"/>
      <c r="AT29" s="90"/>
    </row>
    <row r="30" spans="1:46" ht="21" customHeight="1" thickBot="1">
      <c r="A30" s="104" t="s">
        <v>20</v>
      </c>
      <c r="B30" s="579" t="s">
        <v>19</v>
      </c>
      <c r="C30" s="105"/>
      <c r="D30" s="1021">
        <f>IF($Y$4="","",$Y$4)</f>
        <v>3</v>
      </c>
      <c r="E30" s="1021"/>
      <c r="F30" s="107" t="s">
        <v>298</v>
      </c>
      <c r="G30" s="105"/>
      <c r="H30" s="105"/>
      <c r="I30" s="105"/>
      <c r="J30" s="105"/>
      <c r="K30" s="105"/>
      <c r="L30" s="105"/>
      <c r="M30" s="105"/>
      <c r="N30" s="105"/>
      <c r="O30" s="105"/>
      <c r="P30" s="105"/>
      <c r="Q30" s="105"/>
      <c r="R30" s="105"/>
      <c r="S30" s="105"/>
      <c r="T30" s="105"/>
      <c r="U30" s="105"/>
      <c r="V30" s="105"/>
      <c r="W30" s="105"/>
      <c r="X30" s="105"/>
      <c r="Y30" s="105"/>
      <c r="Z30" s="105"/>
      <c r="AA30" s="105"/>
      <c r="AB30" s="1022">
        <f>'別紙様式2-2 個表_処遇'!$O$5</f>
        <v>0</v>
      </c>
      <c r="AC30" s="1023"/>
      <c r="AD30" s="1023"/>
      <c r="AE30" s="1023"/>
      <c r="AF30" s="1023"/>
      <c r="AG30" s="1023"/>
      <c r="AH30" s="1023"/>
      <c r="AI30" s="1024" t="s">
        <v>2</v>
      </c>
      <c r="AJ30" s="1020"/>
      <c r="AK30" s="2"/>
      <c r="AT30" s="90"/>
    </row>
    <row r="31" spans="1:46" ht="21" customHeight="1" thickBot="1">
      <c r="A31" s="108" t="s">
        <v>18</v>
      </c>
      <c r="B31" s="109" t="s">
        <v>288</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232</v>
      </c>
      <c r="AB31" s="1025">
        <f>IFERROR(AB32-AB33,"")</f>
        <v>0</v>
      </c>
      <c r="AC31" s="1026"/>
      <c r="AD31" s="1026"/>
      <c r="AE31" s="1026"/>
      <c r="AF31" s="1026"/>
      <c r="AG31" s="1026"/>
      <c r="AH31" s="1026"/>
      <c r="AI31" s="1024" t="s">
        <v>2</v>
      </c>
      <c r="AJ31" s="1020"/>
      <c r="AK31" s="58" t="s">
        <v>190</v>
      </c>
      <c r="AL31" s="113" t="str">
        <f>IFERROR(IF(AND(ISNUMBER(AB31),ISNUMBER(AB30),AB31&gt;AB30),"○","☓"),"")</f>
        <v>☓</v>
      </c>
      <c r="AM31" s="114" t="s">
        <v>191</v>
      </c>
      <c r="AN31" s="115"/>
      <c r="AO31" s="115"/>
      <c r="AP31" s="115"/>
      <c r="AQ31" s="115"/>
      <c r="AR31" s="115"/>
      <c r="AS31" s="115"/>
      <c r="AT31" s="116"/>
    </row>
    <row r="32" spans="1:46" ht="21" customHeight="1" thickBot="1">
      <c r="A32" s="117"/>
      <c r="B32" s="1027" t="s">
        <v>300</v>
      </c>
      <c r="C32" s="1028"/>
      <c r="D32" s="1028"/>
      <c r="E32" s="1028"/>
      <c r="F32" s="1028"/>
      <c r="G32" s="1028"/>
      <c r="H32" s="1028"/>
      <c r="I32" s="1028"/>
      <c r="J32" s="1028"/>
      <c r="K32" s="1028"/>
      <c r="L32" s="1028"/>
      <c r="M32" s="1028"/>
      <c r="N32" s="1028"/>
      <c r="O32" s="1028"/>
      <c r="P32" s="1028"/>
      <c r="Q32" s="1028"/>
      <c r="R32" s="1028"/>
      <c r="S32" s="1028"/>
      <c r="T32" s="1028"/>
      <c r="U32" s="1028"/>
      <c r="V32" s="1028"/>
      <c r="W32" s="1028"/>
      <c r="X32" s="1028"/>
      <c r="Y32" s="1028"/>
      <c r="Z32" s="1028"/>
      <c r="AA32" s="1028"/>
      <c r="AB32" s="978"/>
      <c r="AC32" s="979"/>
      <c r="AD32" s="979"/>
      <c r="AE32" s="979"/>
      <c r="AF32" s="979"/>
      <c r="AG32" s="979"/>
      <c r="AH32" s="980"/>
      <c r="AI32" s="985" t="s">
        <v>2</v>
      </c>
      <c r="AJ32" s="986"/>
      <c r="AK32" s="58"/>
      <c r="AT32" s="90"/>
    </row>
    <row r="33" spans="1:46" ht="21" customHeight="1" thickBot="1">
      <c r="A33" s="118"/>
      <c r="B33" s="971" t="s">
        <v>301</v>
      </c>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c r="AA33" s="972"/>
      <c r="AB33" s="973">
        <f>AB34-AB35-AB36-AB37</f>
        <v>0</v>
      </c>
      <c r="AC33" s="974"/>
      <c r="AD33" s="974"/>
      <c r="AE33" s="974"/>
      <c r="AF33" s="974"/>
      <c r="AG33" s="974"/>
      <c r="AH33" s="974"/>
      <c r="AI33" s="975" t="s">
        <v>2</v>
      </c>
      <c r="AJ33" s="976"/>
      <c r="AK33" s="58"/>
      <c r="AT33" s="90"/>
    </row>
    <row r="34" spans="1:46" ht="21" customHeight="1" thickBot="1">
      <c r="A34" s="119"/>
      <c r="B34" s="977"/>
      <c r="C34" s="120" t="s">
        <v>302</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978"/>
      <c r="AC34" s="979"/>
      <c r="AD34" s="979"/>
      <c r="AE34" s="979"/>
      <c r="AF34" s="979"/>
      <c r="AG34" s="979"/>
      <c r="AH34" s="980"/>
      <c r="AI34" s="981" t="s">
        <v>2</v>
      </c>
      <c r="AJ34" s="982"/>
      <c r="AK34" s="2"/>
      <c r="AT34" s="90"/>
    </row>
    <row r="35" spans="1:46" ht="21" customHeight="1" thickBot="1">
      <c r="A35" s="119"/>
      <c r="B35" s="977"/>
      <c r="C35" s="122" t="s">
        <v>339</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978"/>
      <c r="AC35" s="983"/>
      <c r="AD35" s="983"/>
      <c r="AE35" s="983"/>
      <c r="AF35" s="983"/>
      <c r="AG35" s="983"/>
      <c r="AH35" s="984"/>
      <c r="AI35" s="985" t="s">
        <v>2</v>
      </c>
      <c r="AJ35" s="986"/>
      <c r="AK35" s="2"/>
      <c r="AT35" s="90"/>
    </row>
    <row r="36" spans="1:46" ht="30" customHeight="1" thickBot="1">
      <c r="A36" s="119"/>
      <c r="B36" s="977"/>
      <c r="C36" s="987" t="s">
        <v>341</v>
      </c>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8"/>
      <c r="AB36" s="989"/>
      <c r="AC36" s="990"/>
      <c r="AD36" s="990"/>
      <c r="AE36" s="990"/>
      <c r="AF36" s="990"/>
      <c r="AG36" s="990"/>
      <c r="AH36" s="991"/>
      <c r="AI36" s="985" t="s">
        <v>2</v>
      </c>
      <c r="AJ36" s="986"/>
      <c r="AK36" s="2"/>
      <c r="AT36" s="90"/>
    </row>
    <row r="37" spans="1:46" ht="21" customHeight="1" thickBot="1">
      <c r="A37" s="127"/>
      <c r="B37" s="128"/>
      <c r="C37" s="129" t="s">
        <v>303</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956">
        <v>0</v>
      </c>
      <c r="AC37" s="957"/>
      <c r="AD37" s="957"/>
      <c r="AE37" s="957"/>
      <c r="AF37" s="957"/>
      <c r="AG37" s="957"/>
      <c r="AH37" s="958"/>
      <c r="AI37" s="959" t="s">
        <v>2</v>
      </c>
      <c r="AJ37" s="960"/>
      <c r="AK37" s="2"/>
      <c r="AT37" s="90"/>
    </row>
    <row r="38" spans="1:46" s="65" customFormat="1" ht="21" customHeight="1" thickBot="1">
      <c r="A38" s="67" t="s">
        <v>69</v>
      </c>
      <c r="B38" s="961" t="s">
        <v>14</v>
      </c>
      <c r="C38" s="961"/>
      <c r="D38" s="961"/>
      <c r="E38" s="961"/>
      <c r="F38" s="961"/>
      <c r="G38" s="961"/>
      <c r="H38" s="961"/>
      <c r="I38" s="961"/>
      <c r="J38" s="961"/>
      <c r="K38" s="961"/>
      <c r="L38" s="962"/>
      <c r="M38" s="131"/>
      <c r="N38" s="132" t="s">
        <v>19</v>
      </c>
      <c r="O38" s="132"/>
      <c r="P38" s="963"/>
      <c r="Q38" s="963"/>
      <c r="R38" s="132" t="s">
        <v>11</v>
      </c>
      <c r="S38" s="963"/>
      <c r="T38" s="963"/>
      <c r="U38" s="132" t="s">
        <v>12</v>
      </c>
      <c r="V38" s="964" t="s">
        <v>13</v>
      </c>
      <c r="W38" s="964"/>
      <c r="X38" s="132" t="s">
        <v>19</v>
      </c>
      <c r="Y38" s="132"/>
      <c r="Z38" s="963"/>
      <c r="AA38" s="963"/>
      <c r="AB38" s="132" t="s">
        <v>11</v>
      </c>
      <c r="AC38" s="963"/>
      <c r="AD38" s="963"/>
      <c r="AE38" s="132" t="s">
        <v>12</v>
      </c>
      <c r="AF38" s="132"/>
      <c r="AG38" s="132"/>
      <c r="AH38" s="964"/>
      <c r="AI38" s="964"/>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954" t="s">
        <v>376</v>
      </c>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952" t="s">
        <v>340</v>
      </c>
      <c r="C42" s="952"/>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58"/>
      <c r="AL42" s="583"/>
      <c r="AM42" s="584"/>
      <c r="AN42" s="584"/>
      <c r="AO42" s="584"/>
      <c r="AP42" s="584"/>
      <c r="AQ42" s="584"/>
      <c r="AR42" s="584"/>
      <c r="AS42" s="584"/>
      <c r="AT42" s="585"/>
    </row>
    <row r="43" spans="1:46" s="99" customFormat="1" ht="36" customHeight="1">
      <c r="A43" s="141" t="s">
        <v>79</v>
      </c>
      <c r="B43" s="953" t="s">
        <v>342</v>
      </c>
      <c r="C43" s="953"/>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58"/>
      <c r="AT43" s="142"/>
    </row>
    <row r="44" spans="1:46" s="99" customFormat="1" ht="45" customHeight="1">
      <c r="A44" s="141" t="s">
        <v>79</v>
      </c>
      <c r="B44" s="952" t="s">
        <v>399</v>
      </c>
      <c r="C44" s="952"/>
      <c r="D44" s="952"/>
      <c r="E44" s="952"/>
      <c r="F44" s="952"/>
      <c r="G44" s="952"/>
      <c r="H44" s="952"/>
      <c r="I44" s="952"/>
      <c r="J44" s="952"/>
      <c r="K44" s="952"/>
      <c r="L44" s="952"/>
      <c r="M44" s="952"/>
      <c r="N44" s="952"/>
      <c r="O44" s="952"/>
      <c r="P44" s="952"/>
      <c r="Q44" s="952"/>
      <c r="R44" s="952"/>
      <c r="S44" s="952"/>
      <c r="T44" s="952"/>
      <c r="U44" s="952"/>
      <c r="V44" s="952"/>
      <c r="W44" s="952"/>
      <c r="X44" s="952"/>
      <c r="Y44" s="952"/>
      <c r="Z44" s="952"/>
      <c r="AA44" s="952"/>
      <c r="AB44" s="952"/>
      <c r="AC44" s="952"/>
      <c r="AD44" s="952"/>
      <c r="AE44" s="952"/>
      <c r="AF44" s="952"/>
      <c r="AG44" s="952"/>
      <c r="AH44" s="952"/>
      <c r="AI44" s="952"/>
      <c r="AJ44" s="952"/>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343</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305</v>
      </c>
      <c r="C48" s="101"/>
      <c r="D48" s="101"/>
      <c r="E48" s="101"/>
      <c r="F48" s="101"/>
      <c r="G48" s="101"/>
      <c r="H48" s="101"/>
      <c r="I48" s="101"/>
      <c r="J48" s="101"/>
      <c r="K48" s="101"/>
      <c r="L48" s="102"/>
      <c r="M48" s="103" t="s">
        <v>244</v>
      </c>
      <c r="N48" s="965" t="s">
        <v>245</v>
      </c>
      <c r="O48" s="966"/>
      <c r="P48" s="966"/>
      <c r="Q48" s="966"/>
      <c r="R48" s="966"/>
      <c r="S48" s="966"/>
      <c r="T48" s="966"/>
      <c r="U48" s="966"/>
      <c r="V48" s="966"/>
      <c r="W48" s="966"/>
      <c r="X48" s="966"/>
      <c r="Y48" s="966"/>
      <c r="Z48" s="966"/>
      <c r="AA48" s="966"/>
      <c r="AB48" s="966"/>
      <c r="AC48" s="966"/>
      <c r="AD48" s="966"/>
      <c r="AE48" s="966"/>
      <c r="AF48" s="966"/>
      <c r="AG48" s="966"/>
      <c r="AH48" s="966"/>
      <c r="AI48" s="966"/>
      <c r="AJ48" s="967"/>
      <c r="AK48" s="58"/>
      <c r="AT48" s="90"/>
    </row>
    <row r="49" spans="1:46" ht="21" customHeight="1">
      <c r="A49" s="104" t="s">
        <v>10</v>
      </c>
      <c r="B49" s="101" t="s">
        <v>299</v>
      </c>
      <c r="C49" s="105"/>
      <c r="D49" s="105"/>
      <c r="E49" s="105"/>
      <c r="F49" s="105"/>
      <c r="G49" s="105"/>
      <c r="H49" s="105"/>
      <c r="I49" s="105"/>
      <c r="J49" s="105"/>
      <c r="K49" s="105"/>
      <c r="L49" s="105"/>
      <c r="M49" s="106"/>
      <c r="N49" s="968"/>
      <c r="O49" s="969"/>
      <c r="P49" s="969"/>
      <c r="Q49" s="969"/>
      <c r="R49" s="969"/>
      <c r="S49" s="969"/>
      <c r="T49" s="969"/>
      <c r="U49" s="969"/>
      <c r="V49" s="969"/>
      <c r="W49" s="969"/>
      <c r="X49" s="969"/>
      <c r="Y49" s="969"/>
      <c r="Z49" s="969"/>
      <c r="AA49" s="969"/>
      <c r="AB49" s="969"/>
      <c r="AC49" s="969"/>
      <c r="AD49" s="969"/>
      <c r="AE49" s="969"/>
      <c r="AF49" s="969"/>
      <c r="AG49" s="969"/>
      <c r="AH49" s="969"/>
      <c r="AI49" s="969"/>
      <c r="AJ49" s="970"/>
      <c r="AK49" s="58"/>
      <c r="AT49" s="90"/>
    </row>
    <row r="50" spans="1:46" ht="21" customHeight="1" thickBot="1">
      <c r="A50" s="104" t="s">
        <v>20</v>
      </c>
      <c r="B50" s="101" t="s">
        <v>68</v>
      </c>
      <c r="C50" s="105"/>
      <c r="D50" s="1021">
        <f>IF($Y$4="","",$Y$4)</f>
        <v>3</v>
      </c>
      <c r="E50" s="1021"/>
      <c r="F50" s="107" t="s">
        <v>298</v>
      </c>
      <c r="G50" s="105"/>
      <c r="H50" s="105"/>
      <c r="I50" s="105"/>
      <c r="J50" s="105"/>
      <c r="K50" s="105"/>
      <c r="L50" s="105"/>
      <c r="M50" s="105"/>
      <c r="N50" s="105"/>
      <c r="O50" s="105"/>
      <c r="P50" s="105"/>
      <c r="Q50" s="105"/>
      <c r="R50" s="105"/>
      <c r="S50" s="105"/>
      <c r="T50" s="105"/>
      <c r="U50" s="105"/>
      <c r="V50" s="105"/>
      <c r="W50" s="105"/>
      <c r="X50" s="105"/>
      <c r="Y50" s="105"/>
      <c r="Z50" s="105"/>
      <c r="AA50" s="105"/>
      <c r="AB50" s="1022">
        <f>'別紙様式2-2 個表_処遇'!$O$5</f>
        <v>0</v>
      </c>
      <c r="AC50" s="1023"/>
      <c r="AD50" s="1023"/>
      <c r="AE50" s="1023"/>
      <c r="AF50" s="1023"/>
      <c r="AG50" s="1023"/>
      <c r="AH50" s="1023"/>
      <c r="AI50" s="1024" t="s">
        <v>2</v>
      </c>
      <c r="AJ50" s="1020"/>
      <c r="AK50" s="2"/>
      <c r="AT50" s="90"/>
    </row>
    <row r="51" spans="1:46" ht="21" customHeight="1" thickBot="1">
      <c r="A51" s="108" t="s">
        <v>18</v>
      </c>
      <c r="B51" s="109" t="s">
        <v>288</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232</v>
      </c>
      <c r="AB51" s="1025">
        <f>IFERROR(AB52-AB53,"")</f>
        <v>24674000</v>
      </c>
      <c r="AC51" s="1026"/>
      <c r="AD51" s="1026"/>
      <c r="AE51" s="1026"/>
      <c r="AF51" s="1026"/>
      <c r="AG51" s="1026"/>
      <c r="AH51" s="1026"/>
      <c r="AI51" s="1024" t="s">
        <v>2</v>
      </c>
      <c r="AJ51" s="1020"/>
      <c r="AK51" s="58" t="s">
        <v>190</v>
      </c>
      <c r="AL51" s="113" t="str">
        <f>IFERROR(IF(AND(ISNUMBER(AB51),ISNUMBER(AB50),AB51&gt;AB50),"○","☓"),"")</f>
        <v>○</v>
      </c>
      <c r="AM51" s="114" t="s">
        <v>191</v>
      </c>
      <c r="AN51" s="115"/>
      <c r="AO51" s="115"/>
      <c r="AP51" s="115"/>
      <c r="AQ51" s="115"/>
      <c r="AR51" s="115"/>
      <c r="AS51" s="115"/>
      <c r="AT51" s="116"/>
    </row>
    <row r="52" spans="1:46" ht="25.15" customHeight="1" thickBot="1">
      <c r="A52" s="117"/>
      <c r="B52" s="1228" t="s">
        <v>345</v>
      </c>
      <c r="C52" s="1028"/>
      <c r="D52" s="1028"/>
      <c r="E52" s="1028"/>
      <c r="F52" s="1028"/>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978">
        <v>230800000</v>
      </c>
      <c r="AC52" s="979"/>
      <c r="AD52" s="979"/>
      <c r="AE52" s="979"/>
      <c r="AF52" s="979"/>
      <c r="AG52" s="979"/>
      <c r="AH52" s="980"/>
      <c r="AI52" s="985" t="s">
        <v>2</v>
      </c>
      <c r="AJ52" s="986"/>
      <c r="AK52" s="58"/>
      <c r="AT52" s="90"/>
    </row>
    <row r="53" spans="1:46" ht="25.15" customHeight="1" thickBot="1">
      <c r="A53" s="118"/>
      <c r="B53" s="971" t="s">
        <v>344</v>
      </c>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3">
        <f>AB54-AB55-AB56-AB57</f>
        <v>206126000</v>
      </c>
      <c r="AC53" s="974"/>
      <c r="AD53" s="974"/>
      <c r="AE53" s="974"/>
      <c r="AF53" s="974"/>
      <c r="AG53" s="974"/>
      <c r="AH53" s="974"/>
      <c r="AI53" s="975" t="s">
        <v>2</v>
      </c>
      <c r="AJ53" s="976"/>
      <c r="AK53" s="58"/>
      <c r="AT53" s="90"/>
    </row>
    <row r="54" spans="1:46" ht="21" customHeight="1" thickBot="1">
      <c r="A54" s="119"/>
      <c r="B54" s="977"/>
      <c r="C54" s="120" t="s">
        <v>346</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978">
        <v>234350000</v>
      </c>
      <c r="AC54" s="979"/>
      <c r="AD54" s="979"/>
      <c r="AE54" s="979"/>
      <c r="AF54" s="979"/>
      <c r="AG54" s="979"/>
      <c r="AH54" s="980"/>
      <c r="AI54" s="981" t="s">
        <v>2</v>
      </c>
      <c r="AJ54" s="982"/>
      <c r="AK54" s="2"/>
      <c r="AT54" s="90"/>
    </row>
    <row r="55" spans="1:46" ht="21" customHeight="1" thickBot="1">
      <c r="A55" s="119"/>
      <c r="B55" s="977"/>
      <c r="C55" s="122" t="s">
        <v>339</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978">
        <v>24240000</v>
      </c>
      <c r="AC55" s="983"/>
      <c r="AD55" s="983"/>
      <c r="AE55" s="983"/>
      <c r="AF55" s="983"/>
      <c r="AG55" s="983"/>
      <c r="AH55" s="984"/>
      <c r="AI55" s="985" t="s">
        <v>2</v>
      </c>
      <c r="AJ55" s="986"/>
      <c r="AK55" s="2"/>
      <c r="AT55" s="90"/>
    </row>
    <row r="56" spans="1:46" ht="21" customHeight="1" thickBot="1">
      <c r="A56" s="119"/>
      <c r="B56" s="977"/>
      <c r="C56" s="987" t="s">
        <v>349</v>
      </c>
      <c r="D56" s="987"/>
      <c r="E56" s="987"/>
      <c r="F56" s="987"/>
      <c r="G56" s="987"/>
      <c r="H56" s="987"/>
      <c r="I56" s="987"/>
      <c r="J56" s="987"/>
      <c r="K56" s="987"/>
      <c r="L56" s="987"/>
      <c r="M56" s="987"/>
      <c r="N56" s="987"/>
      <c r="O56" s="987"/>
      <c r="P56" s="987"/>
      <c r="Q56" s="987"/>
      <c r="R56" s="987"/>
      <c r="S56" s="987"/>
      <c r="T56" s="987"/>
      <c r="U56" s="987"/>
      <c r="V56" s="987"/>
      <c r="W56" s="987"/>
      <c r="X56" s="987"/>
      <c r="Y56" s="987"/>
      <c r="Z56" s="987"/>
      <c r="AA56" s="988"/>
      <c r="AB56" s="989">
        <v>3984000</v>
      </c>
      <c r="AC56" s="990"/>
      <c r="AD56" s="990"/>
      <c r="AE56" s="990"/>
      <c r="AF56" s="990"/>
      <c r="AG56" s="990"/>
      <c r="AH56" s="991"/>
      <c r="AI56" s="985" t="s">
        <v>2</v>
      </c>
      <c r="AJ56" s="986"/>
      <c r="AK56" s="2"/>
      <c r="AT56" s="90"/>
    </row>
    <row r="57" spans="1:46" ht="21" customHeight="1" thickBot="1">
      <c r="A57" s="127"/>
      <c r="B57" s="128"/>
      <c r="C57" s="129" t="s">
        <v>303</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956"/>
      <c r="AC57" s="957"/>
      <c r="AD57" s="957"/>
      <c r="AE57" s="957"/>
      <c r="AF57" s="957"/>
      <c r="AG57" s="957"/>
      <c r="AH57" s="958"/>
      <c r="AI57" s="959" t="s">
        <v>145</v>
      </c>
      <c r="AJ57" s="960"/>
      <c r="AK57" s="2"/>
      <c r="AT57" s="90"/>
    </row>
    <row r="58" spans="1:46" s="65" customFormat="1" ht="21" customHeight="1" thickBot="1">
      <c r="A58" s="67" t="s">
        <v>69</v>
      </c>
      <c r="B58" s="961" t="s">
        <v>14</v>
      </c>
      <c r="C58" s="961"/>
      <c r="D58" s="961"/>
      <c r="E58" s="961"/>
      <c r="F58" s="961"/>
      <c r="G58" s="961"/>
      <c r="H58" s="961"/>
      <c r="I58" s="961"/>
      <c r="J58" s="961"/>
      <c r="K58" s="961"/>
      <c r="L58" s="962"/>
      <c r="M58" s="131"/>
      <c r="N58" s="132" t="s">
        <v>19</v>
      </c>
      <c r="O58" s="132"/>
      <c r="P58" s="963">
        <v>3</v>
      </c>
      <c r="Q58" s="963"/>
      <c r="R58" s="132" t="s">
        <v>11</v>
      </c>
      <c r="S58" s="963">
        <v>4</v>
      </c>
      <c r="T58" s="963"/>
      <c r="U58" s="132" t="s">
        <v>12</v>
      </c>
      <c r="V58" s="964" t="s">
        <v>13</v>
      </c>
      <c r="W58" s="964"/>
      <c r="X58" s="132" t="s">
        <v>19</v>
      </c>
      <c r="Y58" s="132"/>
      <c r="Z58" s="963">
        <v>4</v>
      </c>
      <c r="AA58" s="963"/>
      <c r="AB58" s="132" t="s">
        <v>11</v>
      </c>
      <c r="AC58" s="963">
        <v>3</v>
      </c>
      <c r="AD58" s="963"/>
      <c r="AE58" s="132" t="s">
        <v>12</v>
      </c>
      <c r="AF58" s="132"/>
      <c r="AG58" s="132"/>
      <c r="AH58" s="964"/>
      <c r="AI58" s="964"/>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955" t="s">
        <v>378</v>
      </c>
      <c r="C61" s="955"/>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5"/>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955" t="s">
        <v>347</v>
      </c>
      <c r="C62" s="955"/>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58"/>
    </row>
    <row r="63" spans="1:46" ht="24" customHeight="1">
      <c r="A63" s="141" t="s">
        <v>79</v>
      </c>
      <c r="B63" s="953" t="s">
        <v>445</v>
      </c>
      <c r="C63" s="953"/>
      <c r="D63" s="953"/>
      <c r="E63" s="953"/>
      <c r="F63" s="953"/>
      <c r="G63" s="953"/>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58"/>
      <c r="AT63" s="90"/>
    </row>
    <row r="64" spans="1:46" s="99" customFormat="1" ht="36" customHeight="1">
      <c r="A64" s="141" t="s">
        <v>79</v>
      </c>
      <c r="B64" s="953" t="s">
        <v>348</v>
      </c>
      <c r="C64" s="953"/>
      <c r="D64" s="953"/>
      <c r="E64" s="953"/>
      <c r="F64" s="953"/>
      <c r="G64" s="953"/>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58"/>
      <c r="AT64" s="142"/>
    </row>
    <row r="65" spans="1:46" s="99" customFormat="1" ht="45" customHeight="1">
      <c r="A65" s="141" t="s">
        <v>79</v>
      </c>
      <c r="B65" s="955" t="s">
        <v>377</v>
      </c>
      <c r="C65" s="955"/>
      <c r="D65" s="955"/>
      <c r="E65" s="955"/>
      <c r="F65" s="955"/>
      <c r="G65" s="955"/>
      <c r="H65" s="955"/>
      <c r="I65" s="955"/>
      <c r="J65" s="955"/>
      <c r="K65" s="955"/>
      <c r="L65" s="955"/>
      <c r="M65" s="955"/>
      <c r="N65" s="955"/>
      <c r="O65" s="955"/>
      <c r="P65" s="955"/>
      <c r="Q65" s="955"/>
      <c r="R65" s="955"/>
      <c r="S65" s="955"/>
      <c r="T65" s="955"/>
      <c r="U65" s="955"/>
      <c r="V65" s="955"/>
      <c r="W65" s="955"/>
      <c r="X65" s="955"/>
      <c r="Y65" s="955"/>
      <c r="Z65" s="955"/>
      <c r="AA65" s="955"/>
      <c r="AB65" s="955"/>
      <c r="AC65" s="955"/>
      <c r="AD65" s="955"/>
      <c r="AE65" s="955"/>
      <c r="AF65" s="955"/>
      <c r="AG65" s="955"/>
      <c r="AH65" s="955"/>
      <c r="AI65" s="955"/>
      <c r="AJ65" s="955"/>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337</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1206" t="s">
        <v>210</v>
      </c>
      <c r="C68" s="1206"/>
      <c r="D68" s="1206"/>
      <c r="E68" s="1206"/>
      <c r="F68" s="1206"/>
      <c r="G68" s="1206"/>
      <c r="H68" s="1206"/>
      <c r="I68" s="1206"/>
      <c r="J68" s="1206"/>
      <c r="K68" s="1206"/>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1222" t="s">
        <v>306</v>
      </c>
      <c r="C69" s="1222"/>
      <c r="D69" s="1222"/>
      <c r="E69" s="1222"/>
      <c r="F69" s="1222"/>
      <c r="G69" s="1222"/>
      <c r="H69" s="1222"/>
      <c r="I69" s="1222"/>
      <c r="J69" s="1222"/>
      <c r="K69" s="1222"/>
      <c r="L69" s="147"/>
      <c r="M69" s="1235" t="s">
        <v>330</v>
      </c>
      <c r="N69" s="1236"/>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7"/>
      <c r="AK69" s="58"/>
      <c r="AL69" s="150"/>
      <c r="AT69" s="90"/>
    </row>
    <row r="70" spans="1:46" ht="21" customHeight="1">
      <c r="A70" s="104" t="s">
        <v>20</v>
      </c>
      <c r="B70" s="1206" t="s">
        <v>233</v>
      </c>
      <c r="C70" s="1206"/>
      <c r="D70" s="1206"/>
      <c r="E70" s="1206"/>
      <c r="F70" s="1206"/>
      <c r="G70" s="1206"/>
      <c r="H70" s="1206"/>
      <c r="I70" s="1206"/>
      <c r="J70" s="1206"/>
      <c r="K70" s="1206"/>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331</v>
      </c>
      <c r="B71" s="156" t="s">
        <v>19</v>
      </c>
      <c r="C71" s="156"/>
      <c r="D71" s="1021">
        <f>IF($Y$4="","",$Y$4)</f>
        <v>3</v>
      </c>
      <c r="E71" s="1021"/>
      <c r="F71" s="156" t="s">
        <v>307</v>
      </c>
      <c r="G71" s="156"/>
      <c r="H71" s="156"/>
      <c r="I71" s="156"/>
      <c r="J71" s="156"/>
      <c r="K71" s="156"/>
      <c r="L71" s="145"/>
      <c r="M71" s="156"/>
      <c r="N71" s="156"/>
      <c r="O71" s="157"/>
      <c r="P71" s="157"/>
      <c r="Q71" s="156"/>
      <c r="R71" s="157"/>
      <c r="S71" s="157"/>
      <c r="T71" s="158"/>
      <c r="U71" s="156"/>
      <c r="V71" s="156"/>
      <c r="W71" s="110"/>
      <c r="X71" s="156"/>
      <c r="Y71" s="159"/>
      <c r="Z71" s="160"/>
      <c r="AA71" s="160"/>
      <c r="AB71" s="1241">
        <f>'別紙様式2-3 個表_特定'!O5</f>
        <v>0</v>
      </c>
      <c r="AC71" s="1242"/>
      <c r="AD71" s="1242"/>
      <c r="AE71" s="1242"/>
      <c r="AF71" s="1242"/>
      <c r="AG71" s="1242"/>
      <c r="AH71" s="1242"/>
      <c r="AI71" s="1024" t="s">
        <v>2</v>
      </c>
      <c r="AJ71" s="1020"/>
      <c r="AK71" s="2"/>
      <c r="AT71" s="90"/>
    </row>
    <row r="72" spans="1:46" ht="21" customHeight="1" thickBot="1">
      <c r="A72" s="151" t="s">
        <v>332</v>
      </c>
      <c r="B72" s="109" t="s">
        <v>165</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350</v>
      </c>
      <c r="AB72" s="1025">
        <f>AB73-AB74</f>
        <v>6750000</v>
      </c>
      <c r="AC72" s="1026"/>
      <c r="AD72" s="1026"/>
      <c r="AE72" s="1026"/>
      <c r="AF72" s="1026"/>
      <c r="AG72" s="1026"/>
      <c r="AH72" s="1026"/>
      <c r="AI72" s="1024" t="s">
        <v>2</v>
      </c>
      <c r="AJ72" s="1020"/>
      <c r="AK72" s="58" t="s">
        <v>190</v>
      </c>
      <c r="AL72" s="113" t="str">
        <f>IFERROR(IF(AND(ISNUMBER(AB72),ISNUMBER(AB71),AB72&gt;AB71),"○","☓"),"")</f>
        <v>○</v>
      </c>
      <c r="AM72" s="114" t="s">
        <v>191</v>
      </c>
      <c r="AN72" s="115"/>
      <c r="AO72" s="115"/>
      <c r="AP72" s="115"/>
      <c r="AQ72" s="115"/>
      <c r="AR72" s="115"/>
      <c r="AS72" s="115"/>
      <c r="AT72" s="116"/>
    </row>
    <row r="73" spans="1:46" ht="21" customHeight="1" thickBot="1">
      <c r="A73" s="117"/>
      <c r="B73" s="161" t="s">
        <v>175</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217">
        <v>260300000</v>
      </c>
      <c r="AC73" s="1218"/>
      <c r="AD73" s="1218"/>
      <c r="AE73" s="1218"/>
      <c r="AF73" s="1218"/>
      <c r="AG73" s="1218"/>
      <c r="AH73" s="1219"/>
      <c r="AI73" s="985" t="s">
        <v>2</v>
      </c>
      <c r="AJ73" s="986"/>
      <c r="AK73" s="58"/>
      <c r="AT73" s="90"/>
    </row>
    <row r="74" spans="1:46" ht="21" customHeight="1" thickBot="1">
      <c r="A74" s="155"/>
      <c r="B74" s="1230" t="s">
        <v>289</v>
      </c>
      <c r="C74" s="1231"/>
      <c r="D74" s="1231"/>
      <c r="E74" s="1231"/>
      <c r="F74" s="1231"/>
      <c r="G74" s="1231"/>
      <c r="H74" s="1231"/>
      <c r="I74" s="1231"/>
      <c r="J74" s="1231"/>
      <c r="K74" s="1231"/>
      <c r="L74" s="1231"/>
      <c r="M74" s="1231"/>
      <c r="N74" s="1231"/>
      <c r="O74" s="1231"/>
      <c r="P74" s="1231"/>
      <c r="Q74" s="1231"/>
      <c r="R74" s="1231"/>
      <c r="S74" s="1231"/>
      <c r="T74" s="1231"/>
      <c r="U74" s="1231"/>
      <c r="V74" s="1231"/>
      <c r="W74" s="1231"/>
      <c r="X74" s="1231"/>
      <c r="Y74" s="1231"/>
      <c r="Z74" s="1231"/>
      <c r="AA74" s="1231"/>
      <c r="AB74" s="973">
        <f>$AB$75-AB76-AB77-AB78</f>
        <v>253550000</v>
      </c>
      <c r="AC74" s="974"/>
      <c r="AD74" s="974"/>
      <c r="AE74" s="974"/>
      <c r="AF74" s="974"/>
      <c r="AG74" s="974"/>
      <c r="AH74" s="974"/>
      <c r="AI74" s="975" t="s">
        <v>2</v>
      </c>
      <c r="AJ74" s="976"/>
      <c r="AK74" s="58"/>
      <c r="AL74" s="163"/>
      <c r="AT74" s="90"/>
    </row>
    <row r="75" spans="1:46" ht="21" customHeight="1" thickBot="1">
      <c r="A75" s="155"/>
      <c r="B75" s="164"/>
      <c r="C75" s="165" t="s">
        <v>176</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7">
        <v>282350000</v>
      </c>
      <c r="AC75" s="1218"/>
      <c r="AD75" s="1218"/>
      <c r="AE75" s="1218"/>
      <c r="AF75" s="1218"/>
      <c r="AG75" s="1218"/>
      <c r="AH75" s="1219"/>
      <c r="AI75" s="981" t="s">
        <v>2</v>
      </c>
      <c r="AJ75" s="982"/>
      <c r="AK75" s="2"/>
      <c r="AT75" s="90"/>
    </row>
    <row r="76" spans="1:46" ht="21" customHeight="1" thickBot="1">
      <c r="A76" s="155"/>
      <c r="B76" s="166"/>
      <c r="C76" s="165" t="s">
        <v>339</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17">
        <v>24240000</v>
      </c>
      <c r="AC76" s="1218"/>
      <c r="AD76" s="1218"/>
      <c r="AE76" s="1218"/>
      <c r="AF76" s="1218"/>
      <c r="AG76" s="1218"/>
      <c r="AH76" s="1219"/>
      <c r="AI76" s="985" t="s">
        <v>2</v>
      </c>
      <c r="AJ76" s="986"/>
      <c r="AK76" s="2"/>
      <c r="AT76" s="90"/>
    </row>
    <row r="77" spans="1:46" ht="21" customHeight="1" thickBot="1">
      <c r="A77" s="119"/>
      <c r="B77" s="167"/>
      <c r="C77" s="124" t="s">
        <v>351</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1122">
        <v>4560000</v>
      </c>
      <c r="AC77" s="1123"/>
      <c r="AD77" s="1123"/>
      <c r="AE77" s="1123"/>
      <c r="AF77" s="1123"/>
      <c r="AG77" s="1123"/>
      <c r="AH77" s="1124"/>
      <c r="AI77" s="985" t="s">
        <v>2</v>
      </c>
      <c r="AJ77" s="986"/>
      <c r="AK77" s="2"/>
      <c r="AL77" s="163"/>
      <c r="AT77" s="90"/>
    </row>
    <row r="78" spans="1:46" ht="21" customHeight="1" thickBot="1">
      <c r="A78" s="127"/>
      <c r="B78" s="168"/>
      <c r="C78" s="124" t="s">
        <v>303</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243"/>
      <c r="AC78" s="1244"/>
      <c r="AD78" s="1244"/>
      <c r="AE78" s="1244"/>
      <c r="AF78" s="1244"/>
      <c r="AG78" s="1244"/>
      <c r="AH78" s="1245"/>
      <c r="AI78" s="1246" t="s">
        <v>145</v>
      </c>
      <c r="AJ78" s="1031"/>
      <c r="AK78" s="2"/>
      <c r="AL78" s="163"/>
      <c r="AO78" s="640">
        <f>SUM(S80,Y80,AE80)</f>
        <v>253550000</v>
      </c>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238" t="s">
        <v>308</v>
      </c>
      <c r="T79" s="1239"/>
      <c r="U79" s="1239"/>
      <c r="V79" s="1239"/>
      <c r="W79" s="1239"/>
      <c r="X79" s="1240"/>
      <c r="Y79" s="1247" t="s">
        <v>309</v>
      </c>
      <c r="Z79" s="1248"/>
      <c r="AA79" s="1248"/>
      <c r="AB79" s="1248"/>
      <c r="AC79" s="1248"/>
      <c r="AD79" s="1249"/>
      <c r="AE79" s="1247" t="s">
        <v>100</v>
      </c>
      <c r="AF79" s="1248"/>
      <c r="AG79" s="1248"/>
      <c r="AH79" s="1248"/>
      <c r="AI79" s="1248"/>
      <c r="AJ79" s="1249"/>
      <c r="AL79" s="173" t="s">
        <v>164</v>
      </c>
      <c r="AT79" s="90"/>
    </row>
    <row r="80" spans="1:46" ht="21.75" customHeight="1" thickBot="1">
      <c r="A80" s="1229"/>
      <c r="B80" s="1232" t="s">
        <v>290</v>
      </c>
      <c r="C80" s="1233"/>
      <c r="D80" s="1233"/>
      <c r="E80" s="1233"/>
      <c r="F80" s="1233"/>
      <c r="G80" s="1233"/>
      <c r="H80" s="1233"/>
      <c r="I80" s="1233"/>
      <c r="J80" s="1233"/>
      <c r="K80" s="1233"/>
      <c r="L80" s="1233"/>
      <c r="M80" s="1233"/>
      <c r="N80" s="1233"/>
      <c r="O80" s="1233"/>
      <c r="P80" s="1233"/>
      <c r="Q80" s="1233"/>
      <c r="R80" s="1234"/>
      <c r="S80" s="1213">
        <v>57600000</v>
      </c>
      <c r="T80" s="1214"/>
      <c r="U80" s="1214"/>
      <c r="V80" s="1214"/>
      <c r="W80" s="1215"/>
      <c r="X80" s="174" t="s">
        <v>2</v>
      </c>
      <c r="Y80" s="1213">
        <v>148000000</v>
      </c>
      <c r="Z80" s="1214"/>
      <c r="AA80" s="1214"/>
      <c r="AB80" s="1214"/>
      <c r="AC80" s="1215"/>
      <c r="AD80" s="175" t="s">
        <v>2</v>
      </c>
      <c r="AE80" s="1213">
        <v>47950000</v>
      </c>
      <c r="AF80" s="1214"/>
      <c r="AG80" s="1214"/>
      <c r="AH80" s="1214"/>
      <c r="AI80" s="1215"/>
      <c r="AJ80" s="176" t="s">
        <v>2</v>
      </c>
      <c r="AL80" s="173" t="s">
        <v>112</v>
      </c>
      <c r="AT80" s="90"/>
    </row>
    <row r="81" spans="1:50" ht="21.75" customHeight="1" thickBot="1">
      <c r="A81" s="1229"/>
      <c r="B81" s="177" t="s">
        <v>291</v>
      </c>
      <c r="C81" s="178"/>
      <c r="D81" s="178"/>
      <c r="E81" s="178"/>
      <c r="F81" s="178"/>
      <c r="G81" s="178"/>
      <c r="H81" s="178"/>
      <c r="I81" s="178"/>
      <c r="J81" s="178"/>
      <c r="K81" s="178"/>
      <c r="L81" s="179"/>
      <c r="M81" s="179"/>
      <c r="N81" s="179"/>
      <c r="O81" s="179"/>
      <c r="P81" s="179"/>
      <c r="Q81" s="179"/>
      <c r="R81" s="180"/>
      <c r="S81" s="1133">
        <v>14.3</v>
      </c>
      <c r="T81" s="1134"/>
      <c r="U81" s="1134"/>
      <c r="V81" s="1134"/>
      <c r="W81" s="1135"/>
      <c r="X81" s="181" t="s">
        <v>24</v>
      </c>
      <c r="Y81" s="1133">
        <v>42.5</v>
      </c>
      <c r="Z81" s="1134"/>
      <c r="AA81" s="1134"/>
      <c r="AB81" s="1134"/>
      <c r="AC81" s="1135"/>
      <c r="AD81" s="182" t="s">
        <v>24</v>
      </c>
      <c r="AE81" s="1133">
        <v>12</v>
      </c>
      <c r="AF81" s="1134"/>
      <c r="AG81" s="1134"/>
      <c r="AH81" s="1134"/>
      <c r="AI81" s="1135"/>
      <c r="AJ81" s="183" t="s">
        <v>24</v>
      </c>
      <c r="AL81" s="173" t="s">
        <v>117</v>
      </c>
      <c r="AT81" s="90"/>
    </row>
    <row r="82" spans="1:50" ht="21.75" customHeight="1" thickBot="1">
      <c r="A82" s="1229"/>
      <c r="B82" s="184" t="s">
        <v>292</v>
      </c>
      <c r="C82" s="185"/>
      <c r="D82" s="185"/>
      <c r="E82" s="185"/>
      <c r="F82" s="185"/>
      <c r="G82" s="185"/>
      <c r="H82" s="185"/>
      <c r="I82" s="185"/>
      <c r="J82" s="185"/>
      <c r="K82" s="185"/>
      <c r="L82" s="186"/>
      <c r="M82" s="186"/>
      <c r="N82" s="186"/>
      <c r="O82" s="186"/>
      <c r="P82" s="186"/>
      <c r="Q82" s="186"/>
      <c r="R82" s="186"/>
      <c r="S82" s="1117">
        <f>S81/12</f>
        <v>1.1916666666666667</v>
      </c>
      <c r="T82" s="1118"/>
      <c r="U82" s="1118"/>
      <c r="V82" s="1118"/>
      <c r="W82" s="1119"/>
      <c r="X82" s="181" t="s">
        <v>24</v>
      </c>
      <c r="Y82" s="1117">
        <f>Y81/12</f>
        <v>3.5416666666666665</v>
      </c>
      <c r="Z82" s="1118"/>
      <c r="AA82" s="1118"/>
      <c r="AB82" s="1118"/>
      <c r="AC82" s="1119"/>
      <c r="AD82" s="182" t="s">
        <v>24</v>
      </c>
      <c r="AE82" s="1117">
        <f>AE81/12</f>
        <v>1</v>
      </c>
      <c r="AF82" s="1118"/>
      <c r="AG82" s="1118"/>
      <c r="AH82" s="1118"/>
      <c r="AI82" s="1119"/>
      <c r="AJ82" s="183" t="s">
        <v>24</v>
      </c>
      <c r="AL82" s="173" t="s">
        <v>163</v>
      </c>
      <c r="AT82" s="90"/>
    </row>
    <row r="83" spans="1:50" ht="21.75" customHeight="1" thickBot="1">
      <c r="A83" s="1229"/>
      <c r="B83" s="184" t="s">
        <v>293</v>
      </c>
      <c r="C83" s="187"/>
      <c r="D83" s="187"/>
      <c r="E83" s="187"/>
      <c r="F83" s="187"/>
      <c r="G83" s="187"/>
      <c r="H83" s="187"/>
      <c r="I83" s="187"/>
      <c r="J83" s="187"/>
      <c r="K83" s="187"/>
      <c r="L83" s="153"/>
      <c r="M83" s="153"/>
      <c r="N83" s="153"/>
      <c r="O83" s="153"/>
      <c r="P83" s="153"/>
      <c r="Q83" s="153"/>
      <c r="R83" s="153"/>
      <c r="S83" s="1197">
        <f>ROUND(S80/S81,)</f>
        <v>4027972</v>
      </c>
      <c r="T83" s="1198"/>
      <c r="U83" s="1198"/>
      <c r="V83" s="1198"/>
      <c r="W83" s="1199"/>
      <c r="X83" s="181" t="s">
        <v>2</v>
      </c>
      <c r="Y83" s="1197">
        <f>ROUND(Y80/Y81,)</f>
        <v>3482353</v>
      </c>
      <c r="Z83" s="1198"/>
      <c r="AA83" s="1198"/>
      <c r="AB83" s="1198"/>
      <c r="AC83" s="1199"/>
      <c r="AD83" s="181" t="s">
        <v>2</v>
      </c>
      <c r="AE83" s="1197">
        <f>ROUND(AE80/AE81,)</f>
        <v>3995833</v>
      </c>
      <c r="AF83" s="1198"/>
      <c r="AG83" s="1198"/>
      <c r="AH83" s="1198"/>
      <c r="AI83" s="1199"/>
      <c r="AJ83" s="183" t="s">
        <v>2</v>
      </c>
      <c r="AL83" s="173" t="s">
        <v>209</v>
      </c>
      <c r="AT83" s="90"/>
    </row>
    <row r="84" spans="1:50" ht="18" customHeight="1">
      <c r="A84" s="1229"/>
      <c r="B84" s="1226" t="s">
        <v>294</v>
      </c>
      <c r="C84" s="1227"/>
      <c r="D84" s="1227"/>
      <c r="E84" s="1227"/>
      <c r="F84" s="1227"/>
      <c r="G84" s="1227"/>
      <c r="H84" s="1227"/>
      <c r="I84" s="1227"/>
      <c r="J84" s="1227"/>
      <c r="K84" s="188"/>
      <c r="L84" s="189" t="s">
        <v>203</v>
      </c>
      <c r="M84" s="190"/>
      <c r="N84" s="190"/>
      <c r="O84" s="190"/>
      <c r="P84" s="190"/>
      <c r="Q84" s="190"/>
      <c r="R84" s="190"/>
      <c r="S84" s="1131">
        <f>CEILING(AN85,1)</f>
        <v>0</v>
      </c>
      <c r="T84" s="1132"/>
      <c r="U84" s="1132"/>
      <c r="V84" s="1132"/>
      <c r="W84" s="1132"/>
      <c r="X84" s="191" t="s">
        <v>204</v>
      </c>
      <c r="Y84" s="1128"/>
      <c r="Z84" s="1129"/>
      <c r="AA84" s="1129"/>
      <c r="AB84" s="1129"/>
      <c r="AC84" s="1129"/>
      <c r="AD84" s="1130"/>
      <c r="AE84" s="1223"/>
      <c r="AF84" s="1224"/>
      <c r="AG84" s="1224"/>
      <c r="AH84" s="1224"/>
      <c r="AI84" s="1224"/>
      <c r="AJ84" s="1225"/>
      <c r="AL84" s="192"/>
      <c r="AM84" s="193"/>
      <c r="AN84" s="194" t="s">
        <v>109</v>
      </c>
      <c r="AO84" s="195" t="s">
        <v>110</v>
      </c>
      <c r="AP84" s="194" t="s">
        <v>111</v>
      </c>
      <c r="AQ84" s="195" t="s">
        <v>195</v>
      </c>
      <c r="AR84" s="196" t="s">
        <v>196</v>
      </c>
      <c r="AS84" s="197" t="s">
        <v>197</v>
      </c>
      <c r="AT84" s="198" t="s">
        <v>198</v>
      </c>
      <c r="AU84" s="197"/>
      <c r="AV84" s="197"/>
      <c r="AW84" s="197"/>
      <c r="AX84" s="199"/>
    </row>
    <row r="85" spans="1:50" ht="18" customHeight="1">
      <c r="A85" s="1229"/>
      <c r="B85" s="1149"/>
      <c r="C85" s="1138"/>
      <c r="D85" s="1138"/>
      <c r="E85" s="1138"/>
      <c r="F85" s="1138"/>
      <c r="G85" s="1138"/>
      <c r="H85" s="1138"/>
      <c r="I85" s="1138"/>
      <c r="J85" s="1138"/>
      <c r="K85" s="200"/>
      <c r="L85" s="185"/>
      <c r="M85" s="201" t="s">
        <v>157</v>
      </c>
      <c r="N85" s="1120">
        <f>T85</f>
        <v>0</v>
      </c>
      <c r="O85" s="1120"/>
      <c r="P85" s="1120"/>
      <c r="Q85" s="201" t="s">
        <v>204</v>
      </c>
      <c r="R85" s="202" t="s">
        <v>205</v>
      </c>
      <c r="S85" s="203" t="s">
        <v>157</v>
      </c>
      <c r="T85" s="1121">
        <f>S82*S84*12</f>
        <v>0</v>
      </c>
      <c r="U85" s="1121"/>
      <c r="V85" s="1121"/>
      <c r="W85" s="204" t="s">
        <v>204</v>
      </c>
      <c r="X85" s="205" t="s">
        <v>205</v>
      </c>
      <c r="Y85" s="1128"/>
      <c r="Z85" s="1129"/>
      <c r="AA85" s="1129"/>
      <c r="AB85" s="1129"/>
      <c r="AC85" s="1129"/>
      <c r="AD85" s="1130"/>
      <c r="AE85" s="1223"/>
      <c r="AF85" s="1224"/>
      <c r="AG85" s="1224"/>
      <c r="AH85" s="1224"/>
      <c r="AI85" s="1224"/>
      <c r="AJ85" s="1225"/>
      <c r="AL85" s="206" t="s">
        <v>114</v>
      </c>
      <c r="AM85" s="206" t="s">
        <v>107</v>
      </c>
      <c r="AN85" s="207">
        <f>AB71/(S82*12)</f>
        <v>0</v>
      </c>
      <c r="AO85" s="208"/>
      <c r="AP85" s="207"/>
      <c r="AQ85" s="197"/>
      <c r="AR85" s="209"/>
      <c r="AS85" s="197"/>
      <c r="AT85" s="210" t="s">
        <v>199</v>
      </c>
      <c r="AU85" s="197"/>
      <c r="AV85" s="197"/>
      <c r="AW85" s="197"/>
      <c r="AX85" s="199"/>
    </row>
    <row r="86" spans="1:50" ht="18" customHeight="1" thickBot="1">
      <c r="A86" s="1229"/>
      <c r="B86" s="1149"/>
      <c r="C86" s="1138"/>
      <c r="D86" s="1138"/>
      <c r="E86" s="1138"/>
      <c r="F86" s="1138"/>
      <c r="G86" s="1138"/>
      <c r="H86" s="1138"/>
      <c r="I86" s="1138"/>
      <c r="J86" s="1138"/>
      <c r="K86" s="188"/>
      <c r="L86" s="189" t="s">
        <v>206</v>
      </c>
      <c r="M86" s="190"/>
      <c r="N86" s="190"/>
      <c r="O86" s="190"/>
      <c r="P86" s="190"/>
      <c r="Q86" s="190"/>
      <c r="R86" s="190"/>
      <c r="S86" s="1211">
        <f>IF((CEILING(AN88,1)-AN88)-2*(CEILING(AO88,1)-AO88)&gt;=0,CEILING(AN88,1),CEILING(AN88+AS89/S82/12,1))</f>
        <v>0</v>
      </c>
      <c r="T86" s="1212"/>
      <c r="U86" s="1212"/>
      <c r="V86" s="1212"/>
      <c r="W86" s="1212"/>
      <c r="X86" s="211" t="s">
        <v>204</v>
      </c>
      <c r="Y86" s="1211">
        <f>IF((CEILING(AN88,1)-AN88)-2*(CEILING(AO88,1)-AO88)&gt;=0,CEILING(AO88,1),FLOOR(AO88,1))</f>
        <v>0</v>
      </c>
      <c r="Z86" s="1212"/>
      <c r="AA86" s="1212"/>
      <c r="AB86" s="1212"/>
      <c r="AC86" s="1212"/>
      <c r="AD86" s="211" t="s">
        <v>204</v>
      </c>
      <c r="AE86" s="1200"/>
      <c r="AF86" s="1201"/>
      <c r="AG86" s="1201"/>
      <c r="AH86" s="1201"/>
      <c r="AI86" s="1201"/>
      <c r="AJ86" s="1202"/>
      <c r="AL86" s="212"/>
      <c r="AM86" s="213" t="s">
        <v>108</v>
      </c>
      <c r="AN86" s="214">
        <f>AB71</f>
        <v>0</v>
      </c>
      <c r="AO86" s="215"/>
      <c r="AP86" s="214"/>
      <c r="AQ86" s="216">
        <f>SUM(AN86:AP86)</f>
        <v>0</v>
      </c>
      <c r="AR86" s="217">
        <f>AQ86-S82*S84*12</f>
        <v>0</v>
      </c>
      <c r="AS86" s="218" t="s">
        <v>179</v>
      </c>
      <c r="AT86" s="219"/>
      <c r="AU86" s="220"/>
      <c r="AV86" s="220"/>
      <c r="AW86" s="220"/>
      <c r="AX86" s="221"/>
    </row>
    <row r="87" spans="1:50" ht="18" customHeight="1" thickBot="1">
      <c r="A87" s="1229"/>
      <c r="B87" s="1149"/>
      <c r="C87" s="1138"/>
      <c r="D87" s="1138"/>
      <c r="E87" s="1138"/>
      <c r="F87" s="1138"/>
      <c r="G87" s="1138"/>
      <c r="H87" s="1138"/>
      <c r="I87" s="1138"/>
      <c r="J87" s="1138"/>
      <c r="K87" s="200"/>
      <c r="L87" s="185"/>
      <c r="M87" s="201" t="s">
        <v>157</v>
      </c>
      <c r="N87" s="1120">
        <f>SUM(T87,Z87)</f>
        <v>0</v>
      </c>
      <c r="O87" s="1120"/>
      <c r="P87" s="1120"/>
      <c r="Q87" s="201" t="s">
        <v>204</v>
      </c>
      <c r="R87" s="202" t="s">
        <v>205</v>
      </c>
      <c r="S87" s="222" t="s">
        <v>157</v>
      </c>
      <c r="T87" s="1120">
        <f>S82*S86*12</f>
        <v>0</v>
      </c>
      <c r="U87" s="1120"/>
      <c r="V87" s="1120"/>
      <c r="W87" s="201" t="s">
        <v>204</v>
      </c>
      <c r="X87" s="223" t="s">
        <v>205</v>
      </c>
      <c r="Y87" s="222" t="s">
        <v>157</v>
      </c>
      <c r="Z87" s="1120">
        <f>Y82*Y86*12</f>
        <v>0</v>
      </c>
      <c r="AA87" s="1120"/>
      <c r="AB87" s="1120"/>
      <c r="AC87" s="201" t="s">
        <v>204</v>
      </c>
      <c r="AD87" s="223" t="s">
        <v>205</v>
      </c>
      <c r="AE87" s="1203"/>
      <c r="AF87" s="1204"/>
      <c r="AG87" s="1204"/>
      <c r="AH87" s="1204"/>
      <c r="AI87" s="1204"/>
      <c r="AJ87" s="1205"/>
      <c r="AL87" s="206" t="s">
        <v>115</v>
      </c>
      <c r="AM87" s="224" t="s">
        <v>113</v>
      </c>
      <c r="AN87" s="225">
        <v>1.01</v>
      </c>
      <c r="AO87" s="226">
        <v>1</v>
      </c>
      <c r="AP87" s="227"/>
      <c r="AQ87" s="197"/>
      <c r="AR87" s="209"/>
      <c r="AS87" s="197"/>
      <c r="AT87" s="210" t="s">
        <v>200</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1229"/>
      <c r="B88" s="1149"/>
      <c r="C88" s="1138"/>
      <c r="D88" s="1138"/>
      <c r="E88" s="1138"/>
      <c r="F88" s="1138"/>
      <c r="G88" s="1138"/>
      <c r="H88" s="1138"/>
      <c r="I88" s="1138"/>
      <c r="J88" s="1138"/>
      <c r="K88" s="231"/>
      <c r="L88" s="189" t="s">
        <v>207</v>
      </c>
      <c r="M88" s="190"/>
      <c r="N88" s="190"/>
      <c r="O88" s="190"/>
      <c r="P88" s="190"/>
      <c r="Q88" s="190"/>
      <c r="R88" s="190"/>
      <c r="S88" s="1131">
        <f>IF((CEILING(AN91,1)-AN91)-2*(CEILING(AO91,1)-AO91)&gt;=0,CEILING(AN91,1),CEILING(AN91+(AS91+AS92)/S82/12,1))</f>
        <v>0</v>
      </c>
      <c r="T88" s="1132"/>
      <c r="U88" s="1132"/>
      <c r="V88" s="1132"/>
      <c r="W88" s="1132"/>
      <c r="X88" s="191" t="s">
        <v>204</v>
      </c>
      <c r="Y88" s="1131">
        <f>IF((CEILING(AN91,1)-AN91)-2*(CEILING(AO91,1)-AO91)&gt;=0,CEILING(AO91,1),FLOOR(AO91,1))</f>
        <v>0</v>
      </c>
      <c r="Z88" s="1132"/>
      <c r="AA88" s="1132"/>
      <c r="AB88" s="1132"/>
      <c r="AC88" s="1132"/>
      <c r="AD88" s="191" t="s">
        <v>204</v>
      </c>
      <c r="AE88" s="1132">
        <f>IF(Y88-2*(CEILING(AP91,1))&gt;=0,CEILING(AP91,1),FLOOR(AP91,1))</f>
        <v>0</v>
      </c>
      <c r="AF88" s="1132"/>
      <c r="AG88" s="1132"/>
      <c r="AH88" s="1132"/>
      <c r="AI88" s="1132"/>
      <c r="AJ88" s="232" t="s">
        <v>204</v>
      </c>
      <c r="AL88" s="233"/>
      <c r="AM88" s="234" t="s">
        <v>107</v>
      </c>
      <c r="AN88" s="235">
        <f>AB71/((S82+Y82/AU87)*12)</f>
        <v>0</v>
      </c>
      <c r="AO88" s="236">
        <f>AB71/((S82*AU87+Y82)*12)</f>
        <v>0</v>
      </c>
      <c r="AP88" s="235"/>
      <c r="AQ88" s="237"/>
      <c r="AR88" s="238"/>
      <c r="AS88" s="237"/>
      <c r="AT88" s="239"/>
      <c r="AU88" s="240"/>
      <c r="AV88" s="237"/>
      <c r="AW88" s="237"/>
      <c r="AX88" s="241"/>
    </row>
    <row r="89" spans="1:50" ht="18" customHeight="1" thickBot="1">
      <c r="A89" s="242"/>
      <c r="B89" s="1149"/>
      <c r="C89" s="1138"/>
      <c r="D89" s="1138"/>
      <c r="E89" s="1138"/>
      <c r="F89" s="1138"/>
      <c r="G89" s="1138"/>
      <c r="H89" s="1138"/>
      <c r="I89" s="1138"/>
      <c r="J89" s="1138"/>
      <c r="K89" s="200"/>
      <c r="L89" s="187"/>
      <c r="M89" s="204" t="s">
        <v>157</v>
      </c>
      <c r="N89" s="1121">
        <f>SUM(T89,Z89,AF89)</f>
        <v>0</v>
      </c>
      <c r="O89" s="1121"/>
      <c r="P89" s="1121"/>
      <c r="Q89" s="204" t="s">
        <v>204</v>
      </c>
      <c r="R89" s="243" t="s">
        <v>205</v>
      </c>
      <c r="S89" s="203" t="s">
        <v>157</v>
      </c>
      <c r="T89" s="1121">
        <f>S82*S88*12</f>
        <v>0</v>
      </c>
      <c r="U89" s="1121"/>
      <c r="V89" s="1121"/>
      <c r="W89" s="204" t="s">
        <v>204</v>
      </c>
      <c r="X89" s="223" t="s">
        <v>205</v>
      </c>
      <c r="Y89" s="203" t="s">
        <v>157</v>
      </c>
      <c r="Z89" s="1121">
        <f>Y82*Y88*12</f>
        <v>0</v>
      </c>
      <c r="AA89" s="1121"/>
      <c r="AB89" s="1121"/>
      <c r="AC89" s="204" t="s">
        <v>204</v>
      </c>
      <c r="AD89" s="223" t="s">
        <v>205</v>
      </c>
      <c r="AE89" s="204" t="s">
        <v>157</v>
      </c>
      <c r="AF89" s="1121">
        <f>AE82*AE88*12</f>
        <v>0</v>
      </c>
      <c r="AG89" s="1121"/>
      <c r="AH89" s="1121"/>
      <c r="AI89" s="204" t="s">
        <v>204</v>
      </c>
      <c r="AJ89" s="244" t="s">
        <v>205</v>
      </c>
      <c r="AL89" s="212"/>
      <c r="AM89" s="212" t="s">
        <v>108</v>
      </c>
      <c r="AN89" s="245">
        <f>AB71/(1+Y82/S82/AU87)</f>
        <v>0</v>
      </c>
      <c r="AO89" s="246">
        <f>AB71/(S82/Y82*AU87+1)</f>
        <v>0</v>
      </c>
      <c r="AP89" s="245"/>
      <c r="AQ89" s="216">
        <f>SUM(AN89:AP89)</f>
        <v>0</v>
      </c>
      <c r="AR89" s="217">
        <f>AQ89-S82*S86*12-Y82*Y86*12</f>
        <v>0</v>
      </c>
      <c r="AS89" s="220">
        <f>IF((CEILING(AN88,1)-AN88)-2*(CEILING(AO88,1)-AO88)&gt;=0,0,(AO88-FLOOR(AO88,1))*Y82*12)</f>
        <v>0</v>
      </c>
      <c r="AT89" s="219"/>
      <c r="AU89" s="247"/>
      <c r="AV89" s="220"/>
      <c r="AW89" s="220"/>
      <c r="AX89" s="221"/>
    </row>
    <row r="90" spans="1:50" ht="18" customHeight="1" thickBot="1">
      <c r="A90" s="242"/>
      <c r="B90" s="1149"/>
      <c r="C90" s="1138"/>
      <c r="D90" s="1138"/>
      <c r="E90" s="1138"/>
      <c r="F90" s="1138"/>
      <c r="G90" s="1138"/>
      <c r="H90" s="1138"/>
      <c r="I90" s="1138"/>
      <c r="J90" s="1138"/>
      <c r="K90" s="231"/>
      <c r="L90" s="189" t="s">
        <v>208</v>
      </c>
      <c r="M90" s="190"/>
      <c r="N90" s="190"/>
      <c r="O90" s="190"/>
      <c r="P90" s="190"/>
      <c r="Q90" s="190"/>
      <c r="R90" s="190"/>
      <c r="S90" s="1125"/>
      <c r="T90" s="1126"/>
      <c r="U90" s="1126"/>
      <c r="V90" s="1126"/>
      <c r="W90" s="1127"/>
      <c r="X90" s="187" t="s">
        <v>204</v>
      </c>
      <c r="Y90" s="1125"/>
      <c r="Z90" s="1126"/>
      <c r="AA90" s="1126"/>
      <c r="AB90" s="1126"/>
      <c r="AC90" s="1127"/>
      <c r="AD90" s="248" t="s">
        <v>204</v>
      </c>
      <c r="AE90" s="1125"/>
      <c r="AF90" s="1126"/>
      <c r="AG90" s="1126"/>
      <c r="AH90" s="1126"/>
      <c r="AI90" s="1127"/>
      <c r="AJ90" s="4" t="s">
        <v>204</v>
      </c>
      <c r="AL90" s="206" t="s">
        <v>116</v>
      </c>
      <c r="AM90" s="239" t="s">
        <v>113</v>
      </c>
      <c r="AN90" s="225">
        <v>1.01</v>
      </c>
      <c r="AO90" s="249">
        <v>1</v>
      </c>
      <c r="AP90" s="250">
        <v>0.5</v>
      </c>
      <c r="AQ90" s="237"/>
      <c r="AR90" s="238"/>
      <c r="AS90" s="237"/>
      <c r="AT90" s="239" t="s">
        <v>200</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1150"/>
      <c r="C91" s="1151"/>
      <c r="D91" s="1151"/>
      <c r="E91" s="1151"/>
      <c r="F91" s="1151"/>
      <c r="G91" s="1151"/>
      <c r="H91" s="1151"/>
      <c r="I91" s="1138"/>
      <c r="J91" s="1138"/>
      <c r="K91" s="253"/>
      <c r="L91" s="187"/>
      <c r="M91" s="254" t="s">
        <v>157</v>
      </c>
      <c r="N91" s="1210">
        <f>SUM(T91,Z91,AF91)</f>
        <v>0</v>
      </c>
      <c r="O91" s="1210"/>
      <c r="P91" s="1210"/>
      <c r="Q91" s="254" t="s">
        <v>204</v>
      </c>
      <c r="R91" s="255" t="s">
        <v>205</v>
      </c>
      <c r="S91" s="256" t="s">
        <v>157</v>
      </c>
      <c r="T91" s="1210">
        <f>S82*S90*12</f>
        <v>0</v>
      </c>
      <c r="U91" s="1210"/>
      <c r="V91" s="1210"/>
      <c r="W91" s="254" t="s">
        <v>204</v>
      </c>
      <c r="X91" s="257" t="s">
        <v>205</v>
      </c>
      <c r="Y91" s="254" t="s">
        <v>157</v>
      </c>
      <c r="Z91" s="1210">
        <f>Y82*Y90*12</f>
        <v>0</v>
      </c>
      <c r="AA91" s="1210"/>
      <c r="AB91" s="1210"/>
      <c r="AC91" s="254" t="s">
        <v>204</v>
      </c>
      <c r="AD91" s="257" t="s">
        <v>205</v>
      </c>
      <c r="AE91" s="254" t="s">
        <v>157</v>
      </c>
      <c r="AF91" s="1210">
        <f>AE82*AE90*12</f>
        <v>0</v>
      </c>
      <c r="AG91" s="1210"/>
      <c r="AH91" s="1210"/>
      <c r="AI91" s="254" t="s">
        <v>204</v>
      </c>
      <c r="AJ91" s="258" t="s">
        <v>205</v>
      </c>
      <c r="AL91" s="259"/>
      <c r="AM91" s="260" t="s">
        <v>107</v>
      </c>
      <c r="AN91" s="235">
        <f>AB71/((S82+Y82/AU90+AE82/AU92)*12)</f>
        <v>0</v>
      </c>
      <c r="AO91" s="236">
        <f>AB71/((S82*AU90+Y82+AE82/AU91)*12)</f>
        <v>0</v>
      </c>
      <c r="AP91" s="235">
        <f>AB71/((S82*AU92+Y82*AU91+AE82)*12)</f>
        <v>0</v>
      </c>
      <c r="AQ91" s="237"/>
      <c r="AR91" s="238"/>
      <c r="AS91" s="261">
        <f>IF((CEILING(AN91,1)-AN91)-2*(CEILING(AO91,1)-AO91)&gt;=0,0,(AO91-FLOOR(AO91,1))*Y82*12)</f>
        <v>0</v>
      </c>
      <c r="AT91" s="239" t="s">
        <v>201</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234</v>
      </c>
      <c r="C92" s="148"/>
      <c r="D92" s="148"/>
      <c r="E92" s="148"/>
      <c r="F92" s="148"/>
      <c r="G92" s="148"/>
      <c r="H92" s="148"/>
      <c r="I92" s="148"/>
      <c r="J92" s="148"/>
      <c r="K92" s="264"/>
      <c r="L92" s="264"/>
      <c r="M92" s="148"/>
      <c r="N92" s="148"/>
      <c r="O92" s="148"/>
      <c r="P92" s="148"/>
      <c r="Q92" s="148"/>
      <c r="R92" s="148"/>
      <c r="S92" s="148"/>
      <c r="T92" s="148"/>
      <c r="U92" s="148"/>
      <c r="V92" s="148"/>
      <c r="W92" s="265"/>
      <c r="X92" s="1207">
        <v>6</v>
      </c>
      <c r="Y92" s="1208"/>
      <c r="Z92" s="266" t="s">
        <v>63</v>
      </c>
      <c r="AA92" s="267"/>
      <c r="AB92" s="267"/>
      <c r="AC92" s="1209"/>
      <c r="AD92" s="1209"/>
      <c r="AE92" s="266"/>
      <c r="AF92" s="266"/>
      <c r="AG92" s="266"/>
      <c r="AH92" s="268"/>
      <c r="AI92" s="269"/>
      <c r="AJ92" s="270"/>
      <c r="AL92" s="271"/>
      <c r="AM92" s="212" t="s">
        <v>108</v>
      </c>
      <c r="AN92" s="272">
        <f>AB71/(1+Y82/S82/AU90+AE82/S82/AU92)</f>
        <v>0</v>
      </c>
      <c r="AO92" s="216">
        <f>AB71/(S82/Y82*AU90+1+AE82/Y82/AU91)</f>
        <v>0</v>
      </c>
      <c r="AP92" s="272">
        <f>AB71/(S82/AE82*AU92+Y82/AE82*AU91+1)</f>
        <v>0</v>
      </c>
      <c r="AQ92" s="216">
        <f>SUM(AN92:AP92)</f>
        <v>0</v>
      </c>
      <c r="AR92" s="217">
        <f>AQ92-S82*S88*12-Y82*Y88*12-AE82*AE88*12</f>
        <v>0</v>
      </c>
      <c r="AS92" s="273">
        <f>IF(Y88-2*(CEILING(AP91,1))&gt;=0,0,(AP91-FLOOR(AP91,1))*AE82*12)</f>
        <v>0</v>
      </c>
      <c r="AT92" s="219" t="s">
        <v>202</v>
      </c>
      <c r="AU92" s="220">
        <f>AN90/AP90</f>
        <v>2.02</v>
      </c>
      <c r="AV92" s="220"/>
      <c r="AW92" s="220"/>
      <c r="AX92" s="221"/>
    </row>
    <row r="93" spans="1:50" s="65" customFormat="1" ht="18" customHeight="1">
      <c r="A93" s="274"/>
      <c r="B93" s="275"/>
      <c r="C93" s="276" t="s">
        <v>352</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192</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193</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1175" t="s">
        <v>235</v>
      </c>
      <c r="E96" s="1175"/>
      <c r="F96" s="1175"/>
      <c r="G96" s="1175"/>
      <c r="H96" s="1175"/>
      <c r="I96" s="1175"/>
      <c r="J96" s="1175"/>
      <c r="K96" s="1175"/>
      <c r="L96" s="1175"/>
      <c r="M96" s="1175"/>
      <c r="N96" s="1175"/>
      <c r="O96" s="1175"/>
      <c r="P96" s="1175"/>
      <c r="Q96" s="1175"/>
      <c r="R96" s="1175"/>
      <c r="S96" s="1175"/>
      <c r="T96" s="1175"/>
      <c r="U96" s="1175"/>
      <c r="V96" s="1175"/>
      <c r="W96" s="1175"/>
      <c r="X96" s="1175"/>
      <c r="Y96" s="1175"/>
      <c r="Z96" s="1175"/>
      <c r="AA96" s="1175"/>
      <c r="AB96" s="1175"/>
      <c r="AC96" s="1175"/>
      <c r="AD96" s="1175"/>
      <c r="AE96" s="1175"/>
      <c r="AF96" s="1175"/>
      <c r="AG96" s="1175"/>
      <c r="AH96" s="1175"/>
      <c r="AI96" s="1175"/>
      <c r="AJ96" s="278"/>
      <c r="AL96" s="279"/>
      <c r="AM96" s="91"/>
      <c r="AN96" s="280"/>
      <c r="AO96" s="280"/>
      <c r="AP96" s="280"/>
      <c r="AQ96" s="280"/>
      <c r="AR96" s="281"/>
      <c r="AT96" s="70"/>
    </row>
    <row r="97" spans="1:46" s="65" customFormat="1" ht="18" customHeight="1" thickBot="1">
      <c r="A97" s="286"/>
      <c r="B97" s="287"/>
      <c r="C97" s="288"/>
      <c r="D97" s="289" t="s">
        <v>49</v>
      </c>
      <c r="E97" s="290"/>
      <c r="F97" s="1176"/>
      <c r="G97" s="1176"/>
      <c r="H97" s="1176"/>
      <c r="I97" s="1176"/>
      <c r="J97" s="1176"/>
      <c r="K97" s="1176"/>
      <c r="L97" s="1176"/>
      <c r="M97" s="1176"/>
      <c r="N97" s="1176"/>
      <c r="O97" s="1176"/>
      <c r="P97" s="1176"/>
      <c r="Q97" s="1176"/>
      <c r="R97" s="1176"/>
      <c r="S97" s="1176"/>
      <c r="T97" s="1176"/>
      <c r="U97" s="1176"/>
      <c r="V97" s="1176"/>
      <c r="W97" s="1176"/>
      <c r="X97" s="1176"/>
      <c r="Y97" s="1176"/>
      <c r="Z97" s="1176"/>
      <c r="AA97" s="1176"/>
      <c r="AB97" s="1176"/>
      <c r="AC97" s="1176"/>
      <c r="AD97" s="1176"/>
      <c r="AE97" s="1176"/>
      <c r="AF97" s="1176"/>
      <c r="AG97" s="1176"/>
      <c r="AH97" s="1176"/>
      <c r="AI97" s="1176"/>
      <c r="AJ97" s="291" t="s">
        <v>194</v>
      </c>
      <c r="AL97" s="279"/>
      <c r="AM97" s="91"/>
      <c r="AN97" s="280"/>
      <c r="AO97" s="280"/>
      <c r="AP97" s="280"/>
      <c r="AQ97" s="280"/>
      <c r="AR97" s="281"/>
      <c r="AT97" s="70"/>
    </row>
    <row r="98" spans="1:46" s="65" customFormat="1" ht="18" customHeight="1" thickBot="1">
      <c r="A98" s="67" t="s">
        <v>333</v>
      </c>
      <c r="B98" s="292" t="s">
        <v>295</v>
      </c>
      <c r="C98" s="293"/>
      <c r="D98" s="293"/>
      <c r="E98" s="293"/>
      <c r="F98" s="293"/>
      <c r="G98" s="293"/>
      <c r="H98" s="292"/>
      <c r="I98" s="292"/>
      <c r="J98" s="292"/>
      <c r="K98" s="292"/>
      <c r="L98" s="294"/>
      <c r="M98" s="131"/>
      <c r="N98" s="295" t="s">
        <v>144</v>
      </c>
      <c r="O98" s="132"/>
      <c r="P98" s="1192">
        <v>3</v>
      </c>
      <c r="Q98" s="1192"/>
      <c r="R98" s="132" t="s">
        <v>11</v>
      </c>
      <c r="S98" s="1192">
        <v>4</v>
      </c>
      <c r="T98" s="1192"/>
      <c r="U98" s="132" t="s">
        <v>12</v>
      </c>
      <c r="V98" s="964" t="s">
        <v>13</v>
      </c>
      <c r="W98" s="964"/>
      <c r="X98" s="132" t="s">
        <v>19</v>
      </c>
      <c r="Y98" s="132"/>
      <c r="Z98" s="1192">
        <v>4</v>
      </c>
      <c r="AA98" s="1192"/>
      <c r="AB98" s="132" t="s">
        <v>11</v>
      </c>
      <c r="AC98" s="1192">
        <v>3</v>
      </c>
      <c r="AD98" s="1192"/>
      <c r="AE98" s="132" t="s">
        <v>12</v>
      </c>
      <c r="AF98" s="132" t="s">
        <v>142</v>
      </c>
      <c r="AG98" s="495">
        <f>IF(P98&gt;=1,(Z98*12+AC98)-(P98*12+S98)+1,"")</f>
        <v>12</v>
      </c>
      <c r="AH98" s="964" t="s">
        <v>143</v>
      </c>
      <c r="AI98" s="964"/>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1136" t="s">
        <v>379</v>
      </c>
      <c r="C101" s="1136"/>
      <c r="D101" s="1136"/>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row>
    <row r="102" spans="1:46" s="65" customFormat="1" ht="24" customHeight="1">
      <c r="A102" s="298" t="s">
        <v>79</v>
      </c>
      <c r="B102" s="1136" t="s">
        <v>380</v>
      </c>
      <c r="C102" s="1136"/>
      <c r="D102" s="1136"/>
      <c r="E102" s="1136"/>
      <c r="F102" s="1136"/>
      <c r="G102" s="1136"/>
      <c r="H102" s="1136"/>
      <c r="I102" s="1136"/>
      <c r="J102" s="1136"/>
      <c r="K102" s="1136"/>
      <c r="L102" s="1136"/>
      <c r="M102" s="1136"/>
      <c r="N102" s="1136"/>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row>
    <row r="103" spans="1:46" s="65" customFormat="1" ht="27" customHeight="1">
      <c r="A103" s="299" t="s">
        <v>79</v>
      </c>
      <c r="B103" s="952" t="s">
        <v>381</v>
      </c>
      <c r="C103" s="952"/>
      <c r="D103" s="952"/>
      <c r="E103" s="952"/>
      <c r="F103" s="952"/>
      <c r="G103" s="952"/>
      <c r="H103" s="952"/>
      <c r="I103" s="952"/>
      <c r="J103" s="952"/>
      <c r="K103" s="952"/>
      <c r="L103" s="952"/>
      <c r="M103" s="952"/>
      <c r="N103" s="952"/>
      <c r="O103" s="952"/>
      <c r="P103" s="952"/>
      <c r="Q103" s="952"/>
      <c r="R103" s="952"/>
      <c r="S103" s="952"/>
      <c r="T103" s="952"/>
      <c r="U103" s="952"/>
      <c r="V103" s="952"/>
      <c r="W103" s="952"/>
      <c r="X103" s="952"/>
      <c r="Y103" s="952"/>
      <c r="Z103" s="952"/>
      <c r="AA103" s="952"/>
      <c r="AB103" s="952"/>
      <c r="AC103" s="952"/>
      <c r="AD103" s="952"/>
      <c r="AE103" s="952"/>
      <c r="AF103" s="952"/>
      <c r="AG103" s="952"/>
      <c r="AH103" s="952"/>
      <c r="AI103" s="952"/>
      <c r="AJ103" s="952"/>
    </row>
    <row r="104" spans="1:46" s="65" customFormat="1" ht="40.15" customHeight="1">
      <c r="A104" s="141" t="s">
        <v>79</v>
      </c>
      <c r="B104" s="955" t="s">
        <v>384</v>
      </c>
      <c r="C104" s="955"/>
      <c r="D104" s="955"/>
      <c r="E104" s="955"/>
      <c r="F104" s="955"/>
      <c r="G104" s="955"/>
      <c r="H104" s="955"/>
      <c r="I104" s="955"/>
      <c r="J104" s="955"/>
      <c r="K104" s="955"/>
      <c r="L104" s="955"/>
      <c r="M104" s="955"/>
      <c r="N104" s="955"/>
      <c r="O104" s="955"/>
      <c r="P104" s="955"/>
      <c r="Q104" s="955"/>
      <c r="R104" s="955"/>
      <c r="S104" s="955"/>
      <c r="T104" s="955"/>
      <c r="U104" s="955"/>
      <c r="V104" s="955"/>
      <c r="W104" s="955"/>
      <c r="X104" s="955"/>
      <c r="Y104" s="955"/>
      <c r="Z104" s="955"/>
      <c r="AA104" s="955"/>
      <c r="AB104" s="955"/>
      <c r="AC104" s="955"/>
      <c r="AD104" s="955"/>
      <c r="AE104" s="955"/>
      <c r="AF104" s="955"/>
      <c r="AG104" s="955"/>
      <c r="AH104" s="955"/>
      <c r="AI104" s="955"/>
      <c r="AJ104" s="955"/>
    </row>
    <row r="105" spans="1:46" s="65" customFormat="1" ht="36" customHeight="1">
      <c r="A105" s="299" t="s">
        <v>105</v>
      </c>
      <c r="B105" s="1142" t="s">
        <v>382</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142"/>
      <c r="Z105" s="1142"/>
      <c r="AA105" s="1142"/>
      <c r="AB105" s="1142"/>
      <c r="AC105" s="1142"/>
      <c r="AD105" s="1142"/>
      <c r="AE105" s="1142"/>
      <c r="AF105" s="1142"/>
      <c r="AG105" s="1142"/>
      <c r="AH105" s="1142"/>
      <c r="AI105" s="1142"/>
      <c r="AJ105" s="1142"/>
    </row>
    <row r="106" spans="1:46" s="65" customFormat="1" ht="27" customHeight="1">
      <c r="A106" s="299" t="s">
        <v>79</v>
      </c>
      <c r="B106" s="1142" t="s">
        <v>383</v>
      </c>
      <c r="C106" s="1142"/>
      <c r="D106" s="1142"/>
      <c r="E106" s="1142"/>
      <c r="F106" s="1142"/>
      <c r="G106" s="1142"/>
      <c r="H106" s="1142"/>
      <c r="I106" s="1142"/>
      <c r="J106" s="1142"/>
      <c r="K106" s="1142"/>
      <c r="L106" s="1142"/>
      <c r="M106" s="1142"/>
      <c r="N106" s="1142"/>
      <c r="O106" s="1142"/>
      <c r="P106" s="1142"/>
      <c r="Q106" s="1142"/>
      <c r="R106" s="1142"/>
      <c r="S106" s="1142"/>
      <c r="T106" s="1142"/>
      <c r="U106" s="1142"/>
      <c r="V106" s="1142"/>
      <c r="W106" s="1142"/>
      <c r="X106" s="1142"/>
      <c r="Y106" s="1142"/>
      <c r="Z106" s="1142"/>
      <c r="AA106" s="1142"/>
      <c r="AB106" s="1142"/>
      <c r="AC106" s="1142"/>
      <c r="AD106" s="1142"/>
      <c r="AE106" s="1142"/>
      <c r="AF106" s="1142"/>
      <c r="AG106" s="1142"/>
      <c r="AH106" s="1142"/>
      <c r="AI106" s="1142"/>
      <c r="AJ106" s="1142"/>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353</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310</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171</v>
      </c>
      <c r="AG110" s="306"/>
      <c r="AH110" s="307" t="s">
        <v>104</v>
      </c>
      <c r="AI110" s="306"/>
      <c r="AJ110" s="308"/>
      <c r="AK110" s="2"/>
    </row>
    <row r="111" spans="1:46" s="65" customFormat="1" ht="26.25" customHeight="1">
      <c r="A111" s="1155" t="s">
        <v>35</v>
      </c>
      <c r="B111" s="1156"/>
      <c r="C111" s="1156"/>
      <c r="D111" s="1163"/>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1147" t="s">
        <v>32</v>
      </c>
      <c r="B112" s="1148"/>
      <c r="C112" s="1148"/>
      <c r="D112" s="1148"/>
      <c r="E112" s="314" t="s">
        <v>236</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1149"/>
      <c r="B113" s="1138"/>
      <c r="C113" s="1138"/>
      <c r="D113" s="1138"/>
      <c r="E113" s="319"/>
      <c r="F113" s="317" t="s">
        <v>36</v>
      </c>
      <c r="G113" s="150"/>
      <c r="H113" s="150"/>
      <c r="I113" s="150"/>
      <c r="J113" s="150"/>
      <c r="K113" s="320"/>
      <c r="L113" s="317" t="s">
        <v>148</v>
      </c>
      <c r="M113" s="150"/>
      <c r="N113" s="150"/>
      <c r="O113" s="317"/>
      <c r="P113" s="317"/>
      <c r="Q113" s="321"/>
      <c r="R113" s="322"/>
      <c r="S113" s="317" t="s">
        <v>29</v>
      </c>
      <c r="T113" s="317"/>
      <c r="U113" s="317" t="s">
        <v>30</v>
      </c>
      <c r="V113" s="1059"/>
      <c r="W113" s="1059"/>
      <c r="X113" s="1059"/>
      <c r="Y113" s="1059"/>
      <c r="Z113" s="1059"/>
      <c r="AA113" s="1059"/>
      <c r="AB113" s="1059"/>
      <c r="AC113" s="1059"/>
      <c r="AD113" s="1059"/>
      <c r="AE113" s="1059"/>
      <c r="AF113" s="1059"/>
      <c r="AG113" s="1059"/>
      <c r="AH113" s="1059"/>
      <c r="AI113" s="1059"/>
      <c r="AJ113" s="323" t="s">
        <v>31</v>
      </c>
      <c r="AK113" s="2"/>
    </row>
    <row r="114" spans="1:37" s="65" customFormat="1" ht="18" customHeight="1" thickBot="1">
      <c r="A114" s="1149"/>
      <c r="B114" s="1138"/>
      <c r="C114" s="1138"/>
      <c r="D114" s="1138"/>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1149"/>
      <c r="B115" s="1138"/>
      <c r="C115" s="1138"/>
      <c r="D115" s="1138"/>
      <c r="E115" s="1177" t="s">
        <v>452</v>
      </c>
      <c r="F115" s="1178"/>
      <c r="G115" s="1178"/>
      <c r="H115" s="1178"/>
      <c r="I115" s="1178"/>
      <c r="J115" s="1178"/>
      <c r="K115" s="1178"/>
      <c r="L115" s="1178"/>
      <c r="M115" s="1178"/>
      <c r="N115" s="1178"/>
      <c r="O115" s="1178"/>
      <c r="P115" s="1178"/>
      <c r="Q115" s="1178"/>
      <c r="R115" s="1178"/>
      <c r="S115" s="1178"/>
      <c r="T115" s="1178"/>
      <c r="U115" s="1178"/>
      <c r="V115" s="1178"/>
      <c r="W115" s="1178"/>
      <c r="X115" s="1178"/>
      <c r="Y115" s="1178"/>
      <c r="Z115" s="1178"/>
      <c r="AA115" s="1178"/>
      <c r="AB115" s="1178"/>
      <c r="AC115" s="1178"/>
      <c r="AD115" s="1178"/>
      <c r="AE115" s="1178"/>
      <c r="AF115" s="1178"/>
      <c r="AG115" s="1178"/>
      <c r="AH115" s="1178"/>
      <c r="AI115" s="1178"/>
      <c r="AJ115" s="1179"/>
      <c r="AK115" s="2"/>
    </row>
    <row r="116" spans="1:37" s="65" customFormat="1" ht="12">
      <c r="A116" s="1149"/>
      <c r="B116" s="1138"/>
      <c r="C116" s="1138"/>
      <c r="D116" s="1138"/>
      <c r="E116" s="327" t="s">
        <v>238</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1149"/>
      <c r="B117" s="1138"/>
      <c r="C117" s="1138"/>
      <c r="D117" s="1138"/>
      <c r="E117" s="327" t="s">
        <v>237</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1150"/>
      <c r="B118" s="1151"/>
      <c r="C118" s="1151"/>
      <c r="D118" s="1151"/>
      <c r="E118" s="330" t="s">
        <v>151</v>
      </c>
      <c r="F118" s="157"/>
      <c r="G118" s="157"/>
      <c r="H118" s="157"/>
      <c r="I118" s="157"/>
      <c r="J118" s="157"/>
      <c r="K118" s="157"/>
      <c r="L118" s="1140" t="s">
        <v>246</v>
      </c>
      <c r="M118" s="1141"/>
      <c r="N118" s="1141"/>
      <c r="O118" s="1167">
        <v>29</v>
      </c>
      <c r="P118" s="1167"/>
      <c r="Q118" s="331" t="s">
        <v>5</v>
      </c>
      <c r="R118" s="1167">
        <v>4</v>
      </c>
      <c r="S118" s="1167"/>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311</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171</v>
      </c>
      <c r="AG121" s="342"/>
      <c r="AH121" s="343" t="s">
        <v>104</v>
      </c>
      <c r="AI121" s="342"/>
      <c r="AJ121" s="342"/>
      <c r="AK121" s="2"/>
    </row>
    <row r="122" spans="1:37" s="65" customFormat="1" ht="75" customHeight="1" thickBot="1">
      <c r="A122" s="1155" t="s">
        <v>314</v>
      </c>
      <c r="B122" s="1156"/>
      <c r="C122" s="1156"/>
      <c r="D122" s="1157"/>
      <c r="E122" s="1079" t="s">
        <v>453</v>
      </c>
      <c r="F122" s="1080"/>
      <c r="G122" s="1080"/>
      <c r="H122" s="1080"/>
      <c r="I122" s="1080"/>
      <c r="J122" s="1080"/>
      <c r="K122" s="1080"/>
      <c r="L122" s="1080"/>
      <c r="M122" s="1080"/>
      <c r="N122" s="1080"/>
      <c r="O122" s="1080"/>
      <c r="P122" s="1080"/>
      <c r="Q122" s="1080"/>
      <c r="R122" s="1080"/>
      <c r="S122" s="1080"/>
      <c r="T122" s="1080"/>
      <c r="U122" s="1080"/>
      <c r="V122" s="1080"/>
      <c r="W122" s="1080"/>
      <c r="X122" s="1080"/>
      <c r="Y122" s="1080"/>
      <c r="Z122" s="1080"/>
      <c r="AA122" s="1080"/>
      <c r="AB122" s="1080"/>
      <c r="AC122" s="1080"/>
      <c r="AD122" s="1080"/>
      <c r="AE122" s="1080"/>
      <c r="AF122" s="1080"/>
      <c r="AG122" s="1080"/>
      <c r="AH122" s="1080"/>
      <c r="AI122" s="1080"/>
      <c r="AJ122" s="1081"/>
      <c r="AK122" s="2"/>
    </row>
    <row r="123" spans="1:37" s="65" customFormat="1" ht="18" customHeight="1" thickBot="1">
      <c r="A123" s="1147" t="s">
        <v>119</v>
      </c>
      <c r="B123" s="1148"/>
      <c r="C123" s="1148"/>
      <c r="D123" s="1158"/>
      <c r="E123" s="344"/>
      <c r="F123" s="315" t="s">
        <v>312</v>
      </c>
      <c r="G123" s="316"/>
      <c r="H123" s="316"/>
      <c r="I123" s="316"/>
      <c r="J123" s="316"/>
      <c r="K123" s="316"/>
      <c r="L123" s="316"/>
      <c r="M123" s="316"/>
      <c r="P123" s="344"/>
      <c r="Q123" s="315" t="s">
        <v>313</v>
      </c>
      <c r="R123" s="316"/>
      <c r="S123" s="316"/>
      <c r="T123" s="316"/>
      <c r="U123" s="316"/>
      <c r="V123" s="316"/>
      <c r="X123" s="344"/>
      <c r="Y123" s="315" t="s">
        <v>147</v>
      </c>
      <c r="Z123" s="316"/>
      <c r="AA123" s="316"/>
      <c r="AB123" s="316"/>
      <c r="AC123" s="316"/>
      <c r="AD123" s="316"/>
      <c r="AE123" s="316"/>
      <c r="AF123" s="316"/>
      <c r="AG123" s="316"/>
      <c r="AH123" s="316"/>
      <c r="AI123" s="316"/>
      <c r="AJ123" s="318"/>
      <c r="AK123" s="2"/>
    </row>
    <row r="124" spans="1:37" s="65" customFormat="1" ht="14.25" customHeight="1" thickBot="1">
      <c r="A124" s="1150"/>
      <c r="B124" s="1151"/>
      <c r="C124" s="1151"/>
      <c r="D124" s="1159"/>
      <c r="E124" s="310" t="s">
        <v>160</v>
      </c>
      <c r="F124" s="310"/>
      <c r="G124" s="158"/>
      <c r="H124" s="158"/>
      <c r="I124" s="158"/>
      <c r="J124" s="158"/>
      <c r="K124" s="158"/>
      <c r="L124" s="158"/>
      <c r="M124" s="158"/>
      <c r="N124" s="158"/>
      <c r="O124" s="310"/>
      <c r="P124" s="1164"/>
      <c r="Q124" s="1165"/>
      <c r="R124" s="1165"/>
      <c r="S124" s="1165"/>
      <c r="T124" s="1165"/>
      <c r="U124" s="1165"/>
      <c r="V124" s="1165"/>
      <c r="W124" s="1165"/>
      <c r="X124" s="1165"/>
      <c r="Y124" s="1165"/>
      <c r="Z124" s="1165"/>
      <c r="AA124" s="1165"/>
      <c r="AB124" s="1165"/>
      <c r="AC124" s="1165"/>
      <c r="AD124" s="1165"/>
      <c r="AE124" s="1165"/>
      <c r="AF124" s="1165"/>
      <c r="AG124" s="1165"/>
      <c r="AH124" s="1165"/>
      <c r="AI124" s="1165"/>
      <c r="AJ124" s="1166"/>
      <c r="AK124" s="2"/>
    </row>
    <row r="125" spans="1:37" s="65" customFormat="1" ht="26.25" customHeight="1">
      <c r="A125" s="1155" t="s">
        <v>35</v>
      </c>
      <c r="B125" s="1156"/>
      <c r="C125" s="1156"/>
      <c r="D125" s="1163"/>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1147" t="s">
        <v>32</v>
      </c>
      <c r="B126" s="1148"/>
      <c r="C126" s="1148"/>
      <c r="D126" s="1148"/>
      <c r="E126" s="314" t="s">
        <v>211</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1149"/>
      <c r="B127" s="1138"/>
      <c r="C127" s="1138"/>
      <c r="D127" s="1138"/>
      <c r="E127" s="348"/>
      <c r="F127" s="317" t="s">
        <v>36</v>
      </c>
      <c r="G127" s="150"/>
      <c r="H127" s="150"/>
      <c r="I127" s="150"/>
      <c r="J127" s="150"/>
      <c r="K127" s="349"/>
      <c r="L127" s="317" t="s">
        <v>149</v>
      </c>
      <c r="M127" s="150"/>
      <c r="N127" s="150"/>
      <c r="O127" s="317"/>
      <c r="P127" s="317"/>
      <c r="Q127" s="321"/>
      <c r="R127" s="282"/>
      <c r="S127" s="317" t="s">
        <v>29</v>
      </c>
      <c r="T127" s="317"/>
      <c r="U127" s="317" t="s">
        <v>30</v>
      </c>
      <c r="V127" s="1193"/>
      <c r="W127" s="1193"/>
      <c r="X127" s="1193"/>
      <c r="Y127" s="1193"/>
      <c r="Z127" s="1193"/>
      <c r="AA127" s="1193"/>
      <c r="AB127" s="1193"/>
      <c r="AC127" s="1193"/>
      <c r="AD127" s="1193"/>
      <c r="AE127" s="1193"/>
      <c r="AF127" s="1193"/>
      <c r="AG127" s="1193"/>
      <c r="AH127" s="1193"/>
      <c r="AI127" s="1193"/>
      <c r="AJ127" s="323" t="s">
        <v>31</v>
      </c>
      <c r="AK127" s="2"/>
    </row>
    <row r="128" spans="1:37" s="65" customFormat="1" ht="15.75" customHeight="1" thickBot="1">
      <c r="A128" s="1149"/>
      <c r="B128" s="1138"/>
      <c r="C128" s="1138"/>
      <c r="D128" s="1138"/>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1149"/>
      <c r="B129" s="1138"/>
      <c r="C129" s="1138"/>
      <c r="D129" s="1138"/>
      <c r="E129" s="1160" t="s">
        <v>454</v>
      </c>
      <c r="F129" s="1161"/>
      <c r="G129" s="1161"/>
      <c r="H129" s="1161"/>
      <c r="I129" s="1161"/>
      <c r="J129" s="1161"/>
      <c r="K129" s="1161"/>
      <c r="L129" s="1161"/>
      <c r="M129" s="1161"/>
      <c r="N129" s="1161"/>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2"/>
      <c r="AK129" s="2"/>
    </row>
    <row r="130" spans="1:38" s="65" customFormat="1" ht="12">
      <c r="A130" s="1149"/>
      <c r="B130" s="1138"/>
      <c r="C130" s="1138"/>
      <c r="D130" s="1138"/>
      <c r="E130" s="327" t="s">
        <v>238</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152</v>
      </c>
      <c r="AF130" s="325"/>
      <c r="AG130" s="325"/>
      <c r="AH130" s="325"/>
      <c r="AI130" s="325"/>
      <c r="AJ130" s="328"/>
      <c r="AK130" s="2"/>
    </row>
    <row r="131" spans="1:38" s="65" customFormat="1" ht="12">
      <c r="A131" s="1149"/>
      <c r="B131" s="1138"/>
      <c r="C131" s="1138"/>
      <c r="D131" s="1138"/>
      <c r="E131" s="327" t="s">
        <v>212</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1149"/>
      <c r="B132" s="1138"/>
      <c r="C132" s="1138"/>
      <c r="D132" s="1138"/>
      <c r="E132" s="327" t="s">
        <v>296</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1150"/>
      <c r="B133" s="1151"/>
      <c r="C133" s="1151"/>
      <c r="D133" s="1151"/>
      <c r="E133" s="330" t="s">
        <v>151</v>
      </c>
      <c r="F133" s="157"/>
      <c r="G133" s="157"/>
      <c r="H133" s="157"/>
      <c r="I133" s="157"/>
      <c r="J133" s="157"/>
      <c r="K133" s="351"/>
      <c r="L133" s="1140" t="s">
        <v>19</v>
      </c>
      <c r="M133" s="1141"/>
      <c r="N133" s="1143">
        <v>3</v>
      </c>
      <c r="O133" s="1143"/>
      <c r="P133" s="331" t="s">
        <v>5</v>
      </c>
      <c r="Q133" s="1143">
        <v>4</v>
      </c>
      <c r="R133" s="1143"/>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406</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354</v>
      </c>
    </row>
    <row r="137" spans="1:38" s="65" customFormat="1" ht="70.5" customHeight="1" thickBot="1">
      <c r="A137" s="1155" t="s">
        <v>174</v>
      </c>
      <c r="B137" s="1156"/>
      <c r="C137" s="1156"/>
      <c r="D137" s="1157"/>
      <c r="E137" s="1144"/>
      <c r="F137" s="1145"/>
      <c r="G137" s="1145"/>
      <c r="H137" s="1145"/>
      <c r="I137" s="1145"/>
      <c r="J137" s="1145"/>
      <c r="K137" s="1145"/>
      <c r="L137" s="1145"/>
      <c r="M137" s="1145"/>
      <c r="N137" s="1145"/>
      <c r="O137" s="1145"/>
      <c r="P137" s="1145"/>
      <c r="Q137" s="1145"/>
      <c r="R137" s="1145"/>
      <c r="S137" s="1145"/>
      <c r="T137" s="1145"/>
      <c r="U137" s="1145"/>
      <c r="V137" s="1145"/>
      <c r="W137" s="1145"/>
      <c r="X137" s="1145"/>
      <c r="Y137" s="1145"/>
      <c r="Z137" s="1145"/>
      <c r="AA137" s="1145"/>
      <c r="AB137" s="1145"/>
      <c r="AC137" s="1145"/>
      <c r="AD137" s="1145"/>
      <c r="AE137" s="1145"/>
      <c r="AF137" s="1145"/>
      <c r="AG137" s="1145"/>
      <c r="AH137" s="1145"/>
      <c r="AI137" s="1145"/>
      <c r="AJ137" s="1146"/>
    </row>
    <row r="138" spans="1:38" s="65" customFormat="1" ht="70.5" customHeight="1" thickBot="1">
      <c r="A138" s="1155" t="s">
        <v>239</v>
      </c>
      <c r="B138" s="1156"/>
      <c r="C138" s="1156"/>
      <c r="D138" s="1157"/>
      <c r="E138" s="1144"/>
      <c r="F138" s="1145"/>
      <c r="G138" s="1145"/>
      <c r="H138" s="1145"/>
      <c r="I138" s="1145"/>
      <c r="J138" s="1145"/>
      <c r="K138" s="1145"/>
      <c r="L138" s="1145"/>
      <c r="M138" s="1145"/>
      <c r="N138" s="1145"/>
      <c r="O138" s="1145"/>
      <c r="P138" s="1145"/>
      <c r="Q138" s="1145"/>
      <c r="R138" s="1145"/>
      <c r="S138" s="1145"/>
      <c r="T138" s="1145"/>
      <c r="U138" s="1145"/>
      <c r="V138" s="1145"/>
      <c r="W138" s="1145"/>
      <c r="X138" s="1145"/>
      <c r="Y138" s="1145"/>
      <c r="Z138" s="1145"/>
      <c r="AA138" s="1145"/>
      <c r="AB138" s="1145"/>
      <c r="AC138" s="1145"/>
      <c r="AD138" s="1145"/>
      <c r="AE138" s="1145"/>
      <c r="AF138" s="1145"/>
      <c r="AG138" s="1145"/>
      <c r="AH138" s="1145"/>
      <c r="AI138" s="1145"/>
      <c r="AJ138" s="1146"/>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216</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171</v>
      </c>
      <c r="AG144" s="306"/>
      <c r="AH144" s="307" t="s">
        <v>104</v>
      </c>
      <c r="AI144" s="306"/>
      <c r="AJ144" s="308"/>
      <c r="AK144" s="2"/>
      <c r="AL144" s="159"/>
    </row>
    <row r="145" spans="1:38" s="65" customFormat="1" ht="17.25" customHeight="1">
      <c r="A145" s="159" t="s">
        <v>240</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241</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213</v>
      </c>
      <c r="C148" s="266" t="s">
        <v>315</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214</v>
      </c>
      <c r="C149" s="374" t="s">
        <v>222</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215</v>
      </c>
      <c r="C150" s="304" t="s">
        <v>316</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242</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1097"/>
      <c r="B153" s="391" t="s">
        <v>45</v>
      </c>
      <c r="C153" s="1152" t="s">
        <v>317</v>
      </c>
      <c r="D153" s="1153"/>
      <c r="E153" s="1153"/>
      <c r="F153" s="1153"/>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2"/>
      <c r="AL153" s="392"/>
    </row>
    <row r="154" spans="1:38" s="65" customFormat="1" ht="15" customHeight="1">
      <c r="A154" s="1098"/>
      <c r="B154" s="1104"/>
      <c r="C154" s="1085" t="s">
        <v>217</v>
      </c>
      <c r="D154" s="1086"/>
      <c r="E154" s="1086"/>
      <c r="F154" s="1086"/>
      <c r="G154" s="1086"/>
      <c r="H154" s="1086"/>
      <c r="I154" s="1086"/>
      <c r="J154" s="1087"/>
      <c r="K154" s="1105"/>
      <c r="L154" s="1106" t="s">
        <v>218</v>
      </c>
      <c r="M154" s="1137" t="s">
        <v>357</v>
      </c>
      <c r="N154" s="1138"/>
      <c r="O154" s="1138"/>
      <c r="P154" s="1138"/>
      <c r="Q154" s="1138"/>
      <c r="R154" s="1138"/>
      <c r="S154" s="1138"/>
      <c r="T154" s="1138"/>
      <c r="U154" s="1138"/>
      <c r="V154" s="1138"/>
      <c r="W154" s="1138"/>
      <c r="X154" s="1138"/>
      <c r="Y154" s="1138"/>
      <c r="Z154" s="1138"/>
      <c r="AA154" s="1138"/>
      <c r="AB154" s="1138"/>
      <c r="AC154" s="1138"/>
      <c r="AD154" s="1138"/>
      <c r="AE154" s="1138"/>
      <c r="AF154" s="1138"/>
      <c r="AG154" s="1138"/>
      <c r="AH154" s="1138"/>
      <c r="AI154" s="1138"/>
      <c r="AJ154" s="1139"/>
      <c r="AK154" s="393"/>
      <c r="AL154" s="394"/>
    </row>
    <row r="155" spans="1:38" s="65" customFormat="1" ht="15" customHeight="1" thickBot="1">
      <c r="A155" s="1098"/>
      <c r="B155" s="1078"/>
      <c r="C155" s="1085"/>
      <c r="D155" s="1086"/>
      <c r="E155" s="1086"/>
      <c r="F155" s="1086"/>
      <c r="G155" s="1086"/>
      <c r="H155" s="1086"/>
      <c r="I155" s="1086"/>
      <c r="J155" s="1087"/>
      <c r="K155" s="1105"/>
      <c r="L155" s="1106"/>
      <c r="M155" s="1137"/>
      <c r="N155" s="1138"/>
      <c r="O155" s="1138"/>
      <c r="P155" s="1138"/>
      <c r="Q155" s="1138"/>
      <c r="R155" s="1138"/>
      <c r="S155" s="1138"/>
      <c r="T155" s="1138"/>
      <c r="U155" s="1138"/>
      <c r="V155" s="1138"/>
      <c r="W155" s="1138"/>
      <c r="X155" s="1138"/>
      <c r="Y155" s="1138"/>
      <c r="Z155" s="1138"/>
      <c r="AA155" s="1138"/>
      <c r="AB155" s="1138"/>
      <c r="AC155" s="1138"/>
      <c r="AD155" s="1138"/>
      <c r="AE155" s="1138"/>
      <c r="AF155" s="1138"/>
      <c r="AG155" s="1138"/>
      <c r="AH155" s="1138"/>
      <c r="AI155" s="1138"/>
      <c r="AJ155" s="1139"/>
      <c r="AK155" s="393"/>
      <c r="AL155" s="394"/>
    </row>
    <row r="156" spans="1:38" s="65" customFormat="1" ht="75" customHeight="1" thickBot="1">
      <c r="A156" s="1098"/>
      <c r="B156" s="1078"/>
      <c r="C156" s="1085"/>
      <c r="D156" s="1086"/>
      <c r="E156" s="1086"/>
      <c r="F156" s="1086"/>
      <c r="G156" s="1086"/>
      <c r="H156" s="1086"/>
      <c r="I156" s="1086"/>
      <c r="J156" s="1087"/>
      <c r="K156" s="395"/>
      <c r="L156" s="1107"/>
      <c r="M156" s="1168"/>
      <c r="N156" s="1169"/>
      <c r="O156" s="1169"/>
      <c r="P156" s="1169"/>
      <c r="Q156" s="1169"/>
      <c r="R156" s="1169"/>
      <c r="S156" s="1169"/>
      <c r="T156" s="1169"/>
      <c r="U156" s="1169"/>
      <c r="V156" s="1169"/>
      <c r="W156" s="1169"/>
      <c r="X156" s="1169"/>
      <c r="Y156" s="1169"/>
      <c r="Z156" s="1169"/>
      <c r="AA156" s="1169"/>
      <c r="AB156" s="1169"/>
      <c r="AC156" s="1169"/>
      <c r="AD156" s="1169"/>
      <c r="AE156" s="1169"/>
      <c r="AF156" s="1169"/>
      <c r="AG156" s="1169"/>
      <c r="AH156" s="1169"/>
      <c r="AI156" s="1169"/>
      <c r="AJ156" s="1170"/>
      <c r="AK156" s="2"/>
      <c r="AL156" s="394"/>
    </row>
    <row r="157" spans="1:38" s="65" customFormat="1" ht="17.25" customHeight="1" thickBot="1">
      <c r="A157" s="1098"/>
      <c r="B157" s="1078"/>
      <c r="C157" s="1085"/>
      <c r="D157" s="1086"/>
      <c r="E157" s="1086"/>
      <c r="F157" s="1086"/>
      <c r="G157" s="1086"/>
      <c r="H157" s="1086"/>
      <c r="I157" s="1086"/>
      <c r="J157" s="1087"/>
      <c r="K157" s="396"/>
      <c r="L157" s="1106" t="s">
        <v>219</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1099"/>
      <c r="B158" s="1078"/>
      <c r="C158" s="1085"/>
      <c r="D158" s="1086"/>
      <c r="E158" s="1086"/>
      <c r="F158" s="1086"/>
      <c r="G158" s="1086"/>
      <c r="H158" s="1086"/>
      <c r="I158" s="1086"/>
      <c r="J158" s="1087"/>
      <c r="K158" s="398"/>
      <c r="L158" s="1171"/>
      <c r="M158" s="1172" t="s">
        <v>455</v>
      </c>
      <c r="N158" s="1173"/>
      <c r="O158" s="1173"/>
      <c r="P158" s="1173"/>
      <c r="Q158" s="1173"/>
      <c r="R158" s="1173"/>
      <c r="S158" s="1173"/>
      <c r="T158" s="1173"/>
      <c r="U158" s="1173"/>
      <c r="V158" s="1173"/>
      <c r="W158" s="1173"/>
      <c r="X158" s="1173"/>
      <c r="Y158" s="1173"/>
      <c r="Z158" s="1173"/>
      <c r="AA158" s="1173"/>
      <c r="AB158" s="1173"/>
      <c r="AC158" s="1173"/>
      <c r="AD158" s="1173"/>
      <c r="AE158" s="1173"/>
      <c r="AF158" s="1173"/>
      <c r="AG158" s="1173"/>
      <c r="AH158" s="1173"/>
      <c r="AI158" s="1173"/>
      <c r="AJ158" s="1174"/>
      <c r="AK158" s="2"/>
      <c r="AL158" s="302"/>
    </row>
    <row r="159" spans="1:38" s="65" customFormat="1" ht="18" customHeight="1">
      <c r="A159" s="399"/>
      <c r="B159" s="400" t="s">
        <v>223</v>
      </c>
      <c r="C159" s="401" t="s">
        <v>319</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243</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1097"/>
      <c r="B162" s="407" t="s">
        <v>213</v>
      </c>
      <c r="C162" s="1100" t="s">
        <v>318</v>
      </c>
      <c r="D162" s="1101"/>
      <c r="E162" s="1101"/>
      <c r="F162" s="1101"/>
      <c r="G162" s="1101"/>
      <c r="H162" s="1101"/>
      <c r="I162" s="1101"/>
      <c r="J162" s="1101"/>
      <c r="K162" s="1101"/>
      <c r="L162" s="1101"/>
      <c r="M162" s="1101"/>
      <c r="N162" s="1101"/>
      <c r="O162" s="1101"/>
      <c r="P162" s="1101"/>
      <c r="Q162" s="1101"/>
      <c r="R162" s="1101"/>
      <c r="S162" s="1101"/>
      <c r="T162" s="1101"/>
      <c r="U162" s="1102"/>
      <c r="V162" s="1102"/>
      <c r="W162" s="1102"/>
      <c r="X162" s="1102"/>
      <c r="Y162" s="1102"/>
      <c r="Z162" s="1102"/>
      <c r="AA162" s="1102"/>
      <c r="AB162" s="1102"/>
      <c r="AC162" s="1102"/>
      <c r="AD162" s="1102"/>
      <c r="AE162" s="1102"/>
      <c r="AF162" s="1102"/>
      <c r="AG162" s="1102"/>
      <c r="AH162" s="1102"/>
      <c r="AI162" s="1102"/>
      <c r="AJ162" s="1103"/>
      <c r="AK162" s="58"/>
      <c r="AL162" s="302"/>
    </row>
    <row r="163" spans="1:46" s="65" customFormat="1" ht="27" customHeight="1">
      <c r="A163" s="1098"/>
      <c r="B163" s="1077"/>
      <c r="C163" s="1082" t="s">
        <v>224</v>
      </c>
      <c r="D163" s="1083"/>
      <c r="E163" s="1083"/>
      <c r="F163" s="1083"/>
      <c r="G163" s="1083"/>
      <c r="H163" s="1083"/>
      <c r="I163" s="1083"/>
      <c r="J163" s="1084"/>
      <c r="K163" s="408"/>
      <c r="L163" s="409" t="s">
        <v>74</v>
      </c>
      <c r="M163" s="1112" t="s">
        <v>46</v>
      </c>
      <c r="N163" s="1113"/>
      <c r="O163" s="1113"/>
      <c r="P163" s="1113"/>
      <c r="Q163" s="1113"/>
      <c r="R163" s="1113"/>
      <c r="S163" s="1113"/>
      <c r="T163" s="1113"/>
      <c r="U163" s="1113"/>
      <c r="V163" s="1113"/>
      <c r="W163" s="1113"/>
      <c r="X163" s="1113"/>
      <c r="Y163" s="1113"/>
      <c r="Z163" s="1113"/>
      <c r="AA163" s="1113"/>
      <c r="AB163" s="1113"/>
      <c r="AC163" s="1113"/>
      <c r="AD163" s="1113"/>
      <c r="AE163" s="1113"/>
      <c r="AF163" s="1113"/>
      <c r="AG163" s="1113"/>
      <c r="AH163" s="1113"/>
      <c r="AI163" s="1113"/>
      <c r="AJ163" s="1114"/>
      <c r="AK163" s="58"/>
      <c r="AL163" s="372"/>
    </row>
    <row r="164" spans="1:46" s="65" customFormat="1" ht="40.5" customHeight="1">
      <c r="A164" s="1098"/>
      <c r="B164" s="1078"/>
      <c r="C164" s="1085"/>
      <c r="D164" s="1086"/>
      <c r="E164" s="1086"/>
      <c r="F164" s="1086"/>
      <c r="G164" s="1086"/>
      <c r="H164" s="1086"/>
      <c r="I164" s="1086"/>
      <c r="J164" s="1087"/>
      <c r="K164" s="410"/>
      <c r="L164" s="411" t="s">
        <v>221</v>
      </c>
      <c r="M164" s="1088" t="s">
        <v>42</v>
      </c>
      <c r="N164" s="1060"/>
      <c r="O164" s="1060"/>
      <c r="P164" s="1060"/>
      <c r="Q164" s="1060"/>
      <c r="R164" s="1060"/>
      <c r="S164" s="1060"/>
      <c r="T164" s="1060"/>
      <c r="U164" s="1060"/>
      <c r="V164" s="1060"/>
      <c r="W164" s="1060"/>
      <c r="X164" s="1060"/>
      <c r="Y164" s="1060"/>
      <c r="Z164" s="1060"/>
      <c r="AA164" s="1060"/>
      <c r="AB164" s="1060"/>
      <c r="AC164" s="1060"/>
      <c r="AD164" s="1060"/>
      <c r="AE164" s="1060"/>
      <c r="AF164" s="1060"/>
      <c r="AG164" s="1060"/>
      <c r="AH164" s="1060"/>
      <c r="AI164" s="1060"/>
      <c r="AJ164" s="1089"/>
      <c r="AK164" s="412"/>
      <c r="AL164" s="413"/>
    </row>
    <row r="165" spans="1:46" s="65" customFormat="1" ht="40.5" customHeight="1">
      <c r="A165" s="1099"/>
      <c r="B165" s="1078"/>
      <c r="C165" s="1085"/>
      <c r="D165" s="1086"/>
      <c r="E165" s="1086"/>
      <c r="F165" s="1086"/>
      <c r="G165" s="1086"/>
      <c r="H165" s="1086"/>
      <c r="I165" s="1086"/>
      <c r="J165" s="1087"/>
      <c r="K165" s="398"/>
      <c r="L165" s="414" t="s">
        <v>220</v>
      </c>
      <c r="M165" s="1090" t="s">
        <v>47</v>
      </c>
      <c r="N165" s="1091"/>
      <c r="O165" s="1091"/>
      <c r="P165" s="1091"/>
      <c r="Q165" s="1091"/>
      <c r="R165" s="1091"/>
      <c r="S165" s="1091"/>
      <c r="T165" s="1091"/>
      <c r="U165" s="1091"/>
      <c r="V165" s="1091"/>
      <c r="W165" s="1091"/>
      <c r="X165" s="1091"/>
      <c r="Y165" s="1091"/>
      <c r="Z165" s="1091"/>
      <c r="AA165" s="1091"/>
      <c r="AB165" s="1091"/>
      <c r="AC165" s="1091"/>
      <c r="AD165" s="1091"/>
      <c r="AE165" s="1091"/>
      <c r="AF165" s="1091"/>
      <c r="AG165" s="1091"/>
      <c r="AH165" s="1091"/>
      <c r="AI165" s="1091"/>
      <c r="AJ165" s="1092"/>
      <c r="AK165" s="412"/>
      <c r="AL165" s="413"/>
    </row>
    <row r="166" spans="1:46" s="65" customFormat="1" ht="18" customHeight="1">
      <c r="A166" s="399"/>
      <c r="B166" s="400" t="s">
        <v>223</v>
      </c>
      <c r="C166" s="401" t="s">
        <v>319</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1093" t="s">
        <v>118</v>
      </c>
      <c r="B167" s="1093"/>
      <c r="C167" s="1093"/>
      <c r="D167" s="1093"/>
      <c r="E167" s="1093"/>
      <c r="F167" s="1093"/>
      <c r="G167" s="1093"/>
      <c r="H167" s="1093"/>
      <c r="I167" s="1093"/>
      <c r="J167" s="1093"/>
      <c r="K167" s="1093"/>
      <c r="L167" s="1093"/>
      <c r="M167" s="1093"/>
      <c r="N167" s="1093"/>
      <c r="O167" s="1093"/>
      <c r="P167" s="1093"/>
      <c r="Q167" s="1093"/>
      <c r="R167" s="1093"/>
      <c r="S167" s="1093"/>
      <c r="T167" s="1093"/>
      <c r="U167" s="1093"/>
      <c r="V167" s="1093"/>
      <c r="W167" s="1093"/>
      <c r="X167" s="1093"/>
      <c r="Y167" s="1093"/>
      <c r="Z167" s="1093"/>
      <c r="AA167" s="1093"/>
      <c r="AB167" s="1093"/>
      <c r="AC167" s="1093"/>
      <c r="AD167" s="1093"/>
      <c r="AE167" s="1093"/>
      <c r="AF167" s="1093"/>
      <c r="AG167" s="1093"/>
      <c r="AH167" s="1093"/>
      <c r="AI167" s="1093"/>
      <c r="AJ167" s="1093"/>
      <c r="AK167" s="412"/>
      <c r="AL167" s="302"/>
    </row>
    <row r="168" spans="1:46">
      <c r="A168" s="98" t="s">
        <v>172</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171</v>
      </c>
      <c r="AG169" s="419"/>
      <c r="AH169" s="420" t="s">
        <v>104</v>
      </c>
      <c r="AI169" s="419"/>
      <c r="AJ169" s="421"/>
      <c r="AK169" s="2"/>
      <c r="AT169" s="90"/>
    </row>
    <row r="170" spans="1:46" ht="129.94999999999999" customHeight="1">
      <c r="A170" s="1194" t="s">
        <v>458</v>
      </c>
      <c r="B170" s="1195"/>
      <c r="C170" s="1195"/>
      <c r="D170" s="1195"/>
      <c r="E170" s="1195"/>
      <c r="F170" s="1195"/>
      <c r="G170" s="1195"/>
      <c r="H170" s="1195"/>
      <c r="I170" s="1195"/>
      <c r="J170" s="1195"/>
      <c r="K170" s="1195"/>
      <c r="L170" s="1195"/>
      <c r="M170" s="1195"/>
      <c r="N170" s="1195"/>
      <c r="O170" s="1195"/>
      <c r="P170" s="1195"/>
      <c r="Q170" s="1195"/>
      <c r="R170" s="1195"/>
      <c r="S170" s="1195"/>
      <c r="T170" s="1195"/>
      <c r="U170" s="1195"/>
      <c r="V170" s="1195"/>
      <c r="W170" s="1195"/>
      <c r="X170" s="1195"/>
      <c r="Y170" s="1195"/>
      <c r="Z170" s="1195"/>
      <c r="AA170" s="1195"/>
      <c r="AB170" s="1195"/>
      <c r="AC170" s="1195"/>
      <c r="AD170" s="1195"/>
      <c r="AE170" s="1195"/>
      <c r="AF170" s="1195"/>
      <c r="AG170" s="1195"/>
      <c r="AH170" s="1195"/>
      <c r="AI170" s="1195"/>
      <c r="AJ170" s="1196"/>
      <c r="AK170" s="422"/>
      <c r="AT170" s="90"/>
    </row>
    <row r="171" spans="1:46" ht="7.5" customHeight="1" thickBot="1">
      <c r="A171" s="634"/>
      <c r="B171" s="634"/>
      <c r="C171" s="634"/>
      <c r="D171" s="63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c r="AA171" s="634"/>
      <c r="AB171" s="634"/>
      <c r="AC171" s="634"/>
      <c r="AD171" s="634"/>
      <c r="AE171" s="634"/>
      <c r="AF171" s="634"/>
      <c r="AG171" s="634"/>
      <c r="AH171" s="634"/>
      <c r="AI171" s="634"/>
      <c r="AJ171" s="635"/>
      <c r="AK171" s="422"/>
      <c r="AT171" s="90"/>
    </row>
    <row r="172" spans="1:46" ht="15" customHeight="1">
      <c r="A172" s="1110" t="s">
        <v>44</v>
      </c>
      <c r="B172" s="1095"/>
      <c r="C172" s="1095"/>
      <c r="D172" s="1111"/>
      <c r="E172" s="1094" t="s">
        <v>43</v>
      </c>
      <c r="F172" s="1095"/>
      <c r="G172" s="1095"/>
      <c r="H172" s="1095"/>
      <c r="I172" s="1095"/>
      <c r="J172" s="1095"/>
      <c r="K172" s="1095"/>
      <c r="L172" s="1095"/>
      <c r="M172" s="1095"/>
      <c r="N172" s="1095"/>
      <c r="O172" s="1095"/>
      <c r="P172" s="1095"/>
      <c r="Q172" s="1095"/>
      <c r="R172" s="1095"/>
      <c r="S172" s="1095"/>
      <c r="T172" s="1095"/>
      <c r="U172" s="1095"/>
      <c r="V172" s="1095"/>
      <c r="W172" s="1095"/>
      <c r="X172" s="1095"/>
      <c r="Y172" s="1095"/>
      <c r="Z172" s="1095"/>
      <c r="AA172" s="1095"/>
      <c r="AB172" s="1095"/>
      <c r="AC172" s="1095"/>
      <c r="AD172" s="1095"/>
      <c r="AE172" s="1095"/>
      <c r="AF172" s="1095"/>
      <c r="AG172" s="1095"/>
      <c r="AH172" s="1095"/>
      <c r="AI172" s="1095"/>
      <c r="AJ172" s="1096"/>
      <c r="AK172" s="422"/>
      <c r="AT172" s="90"/>
    </row>
    <row r="173" spans="1:46" s="423" customFormat="1" ht="15" customHeight="1">
      <c r="A173" s="1255" t="s">
        <v>415</v>
      </c>
      <c r="B173" s="1256"/>
      <c r="C173" s="1256"/>
      <c r="D173" s="1257"/>
      <c r="E173" s="632"/>
      <c r="F173" s="1108" t="s">
        <v>421</v>
      </c>
      <c r="G173" s="1108"/>
      <c r="H173" s="1108"/>
      <c r="I173" s="1108"/>
      <c r="J173" s="1108"/>
      <c r="K173" s="1108"/>
      <c r="L173" s="1108"/>
      <c r="M173" s="1108"/>
      <c r="N173" s="1108"/>
      <c r="O173" s="1108"/>
      <c r="P173" s="1108"/>
      <c r="Q173" s="1108"/>
      <c r="R173" s="1108"/>
      <c r="S173" s="1108"/>
      <c r="T173" s="1108"/>
      <c r="U173" s="1108"/>
      <c r="V173" s="1108"/>
      <c r="W173" s="1108"/>
      <c r="X173" s="1108"/>
      <c r="Y173" s="1108"/>
      <c r="Z173" s="1108"/>
      <c r="AA173" s="1108"/>
      <c r="AB173" s="1108"/>
      <c r="AC173" s="1108"/>
      <c r="AD173" s="1108"/>
      <c r="AE173" s="1108"/>
      <c r="AF173" s="1108"/>
      <c r="AG173" s="1108"/>
      <c r="AH173" s="1108"/>
      <c r="AI173" s="1108"/>
      <c r="AJ173" s="1109"/>
      <c r="AK173" s="422"/>
    </row>
    <row r="174" spans="1:46" s="423" customFormat="1" ht="15" customHeight="1">
      <c r="A174" s="1258"/>
      <c r="B174" s="1259"/>
      <c r="C174" s="1259"/>
      <c r="D174" s="1260"/>
      <c r="E174" s="631"/>
      <c r="F174" s="1060" t="s">
        <v>422</v>
      </c>
      <c r="G174" s="1060"/>
      <c r="H174" s="1060"/>
      <c r="I174" s="1060"/>
      <c r="J174" s="1060"/>
      <c r="K174" s="1060"/>
      <c r="L174" s="1060"/>
      <c r="M174" s="1060"/>
      <c r="N174" s="1060"/>
      <c r="O174" s="1060"/>
      <c r="P174" s="1060"/>
      <c r="Q174" s="1060"/>
      <c r="R174" s="1060"/>
      <c r="S174" s="1060"/>
      <c r="T174" s="1060"/>
      <c r="U174" s="1060"/>
      <c r="V174" s="1060"/>
      <c r="W174" s="1060"/>
      <c r="X174" s="1060"/>
      <c r="Y174" s="1060"/>
      <c r="Z174" s="1060"/>
      <c r="AA174" s="1060"/>
      <c r="AB174" s="1060"/>
      <c r="AC174" s="1060"/>
      <c r="AD174" s="1060"/>
      <c r="AE174" s="1060"/>
      <c r="AF174" s="1060"/>
      <c r="AG174" s="1060"/>
      <c r="AH174" s="1060"/>
      <c r="AI174" s="1060"/>
      <c r="AJ174" s="1076"/>
      <c r="AK174" s="422"/>
    </row>
    <row r="175" spans="1:46" s="423" customFormat="1" ht="15" customHeight="1">
      <c r="A175" s="1258"/>
      <c r="B175" s="1259"/>
      <c r="C175" s="1259"/>
      <c r="D175" s="1260"/>
      <c r="E175" s="631"/>
      <c r="F175" s="1060" t="s">
        <v>423</v>
      </c>
      <c r="G175" s="1060"/>
      <c r="H175" s="1060"/>
      <c r="I175" s="1060"/>
      <c r="J175" s="1060"/>
      <c r="K175" s="1060"/>
      <c r="L175" s="1060"/>
      <c r="M175" s="1060"/>
      <c r="N175" s="1060"/>
      <c r="O175" s="1060"/>
      <c r="P175" s="1060"/>
      <c r="Q175" s="1060"/>
      <c r="R175" s="1060"/>
      <c r="S175" s="1060"/>
      <c r="T175" s="1060"/>
      <c r="U175" s="1060"/>
      <c r="V175" s="1060"/>
      <c r="W175" s="1060"/>
      <c r="X175" s="1060"/>
      <c r="Y175" s="1060"/>
      <c r="Z175" s="1060"/>
      <c r="AA175" s="1060"/>
      <c r="AB175" s="1060"/>
      <c r="AC175" s="1060"/>
      <c r="AD175" s="1060"/>
      <c r="AE175" s="1060"/>
      <c r="AF175" s="1060"/>
      <c r="AG175" s="1060"/>
      <c r="AH175" s="1060"/>
      <c r="AI175" s="1060"/>
      <c r="AJ175" s="1076"/>
      <c r="AK175" s="422"/>
    </row>
    <row r="176" spans="1:46" s="423" customFormat="1" ht="15" customHeight="1">
      <c r="A176" s="1261"/>
      <c r="B176" s="1262"/>
      <c r="C176" s="1262"/>
      <c r="D176" s="1263"/>
      <c r="E176" s="633"/>
      <c r="F176" s="1115" t="s">
        <v>424</v>
      </c>
      <c r="G176" s="1115"/>
      <c r="H176" s="1115"/>
      <c r="I176" s="1115"/>
      <c r="J176" s="1115"/>
      <c r="K176" s="1115"/>
      <c r="L176" s="1115"/>
      <c r="M176" s="1115"/>
      <c r="N176" s="1115"/>
      <c r="O176" s="1115"/>
      <c r="P176" s="1115"/>
      <c r="Q176" s="1115"/>
      <c r="R176" s="1115"/>
      <c r="S176" s="1115"/>
      <c r="T176" s="1115"/>
      <c r="U176" s="1115"/>
      <c r="V176" s="1115"/>
      <c r="W176" s="1115"/>
      <c r="X176" s="1115"/>
      <c r="Y176" s="1115"/>
      <c r="Z176" s="1115"/>
      <c r="AA176" s="1115"/>
      <c r="AB176" s="1115"/>
      <c r="AC176" s="1115"/>
      <c r="AD176" s="1115"/>
      <c r="AE176" s="1115"/>
      <c r="AF176" s="1115"/>
      <c r="AG176" s="1115"/>
      <c r="AH176" s="1115"/>
      <c r="AI176" s="1115"/>
      <c r="AJ176" s="1116"/>
      <c r="AK176" s="422"/>
    </row>
    <row r="177" spans="1:37" s="423" customFormat="1" ht="30" customHeight="1">
      <c r="A177" s="1255" t="s">
        <v>416</v>
      </c>
      <c r="B177" s="1256"/>
      <c r="C177" s="1256"/>
      <c r="D177" s="1257"/>
      <c r="E177" s="632"/>
      <c r="F177" s="1108" t="s">
        <v>460</v>
      </c>
      <c r="G177" s="1108"/>
      <c r="H177" s="1108"/>
      <c r="I177" s="1108"/>
      <c r="J177" s="1108"/>
      <c r="K177" s="1108"/>
      <c r="L177" s="1108"/>
      <c r="M177" s="1108"/>
      <c r="N177" s="1108"/>
      <c r="O177" s="1108"/>
      <c r="P177" s="1108"/>
      <c r="Q177" s="1108"/>
      <c r="R177" s="1108"/>
      <c r="S177" s="1108"/>
      <c r="T177" s="1108"/>
      <c r="U177" s="1108"/>
      <c r="V177" s="1108"/>
      <c r="W177" s="1108"/>
      <c r="X177" s="1108"/>
      <c r="Y177" s="1108"/>
      <c r="Z177" s="1108"/>
      <c r="AA177" s="1108"/>
      <c r="AB177" s="1108"/>
      <c r="AC177" s="1108"/>
      <c r="AD177" s="1108"/>
      <c r="AE177" s="1108"/>
      <c r="AF177" s="1108"/>
      <c r="AG177" s="1108"/>
      <c r="AH177" s="1108"/>
      <c r="AI177" s="1108"/>
      <c r="AJ177" s="1109"/>
      <c r="AK177" s="422"/>
    </row>
    <row r="178" spans="1:37" s="65" customFormat="1" ht="15" customHeight="1">
      <c r="A178" s="1258"/>
      <c r="B178" s="1259"/>
      <c r="C178" s="1259"/>
      <c r="D178" s="1260"/>
      <c r="E178" s="631"/>
      <c r="F178" s="1060" t="s">
        <v>425</v>
      </c>
      <c r="G178" s="1060"/>
      <c r="H178" s="1060"/>
      <c r="I178" s="1060"/>
      <c r="J178" s="1060"/>
      <c r="K178" s="1060"/>
      <c r="L178" s="1060"/>
      <c r="M178" s="1060"/>
      <c r="N178" s="1060"/>
      <c r="O178" s="1060"/>
      <c r="P178" s="1060"/>
      <c r="Q178" s="1060"/>
      <c r="R178" s="1060"/>
      <c r="S178" s="1060"/>
      <c r="T178" s="1060"/>
      <c r="U178" s="1060"/>
      <c r="V178" s="1060"/>
      <c r="W178" s="1060"/>
      <c r="X178" s="1060"/>
      <c r="Y178" s="1060"/>
      <c r="Z178" s="1060"/>
      <c r="AA178" s="1060"/>
      <c r="AB178" s="1060"/>
      <c r="AC178" s="1060"/>
      <c r="AD178" s="1060"/>
      <c r="AE178" s="1060"/>
      <c r="AF178" s="1060"/>
      <c r="AG178" s="1060"/>
      <c r="AH178" s="1060"/>
      <c r="AI178" s="1060"/>
      <c r="AJ178" s="1076"/>
      <c r="AK178" s="422"/>
    </row>
    <row r="179" spans="1:37" s="65" customFormat="1" ht="15" customHeight="1">
      <c r="A179" s="1258"/>
      <c r="B179" s="1259"/>
      <c r="C179" s="1259"/>
      <c r="D179" s="1260"/>
      <c r="E179" s="631"/>
      <c r="F179" s="1060" t="s">
        <v>426</v>
      </c>
      <c r="G179" s="1060"/>
      <c r="H179" s="1060"/>
      <c r="I179" s="1060"/>
      <c r="J179" s="1060"/>
      <c r="K179" s="1060"/>
      <c r="L179" s="1060"/>
      <c r="M179" s="1060"/>
      <c r="N179" s="1060"/>
      <c r="O179" s="1060"/>
      <c r="P179" s="1060"/>
      <c r="Q179" s="1060"/>
      <c r="R179" s="1060"/>
      <c r="S179" s="1060"/>
      <c r="T179" s="1060"/>
      <c r="U179" s="1060"/>
      <c r="V179" s="1060"/>
      <c r="W179" s="1060"/>
      <c r="X179" s="1060"/>
      <c r="Y179" s="1060"/>
      <c r="Z179" s="1060"/>
      <c r="AA179" s="1060"/>
      <c r="AB179" s="1060"/>
      <c r="AC179" s="1060"/>
      <c r="AD179" s="1060"/>
      <c r="AE179" s="1060"/>
      <c r="AF179" s="1060"/>
      <c r="AG179" s="1060"/>
      <c r="AH179" s="1060"/>
      <c r="AI179" s="1060"/>
      <c r="AJ179" s="1076"/>
      <c r="AK179" s="422"/>
    </row>
    <row r="180" spans="1:37" s="65" customFormat="1" ht="15" customHeight="1">
      <c r="A180" s="1261"/>
      <c r="B180" s="1262"/>
      <c r="C180" s="1262"/>
      <c r="D180" s="1263"/>
      <c r="E180" s="633"/>
      <c r="F180" s="1115" t="s">
        <v>427</v>
      </c>
      <c r="G180" s="1115"/>
      <c r="H180" s="1115"/>
      <c r="I180" s="1115"/>
      <c r="J180" s="1115"/>
      <c r="K180" s="1115"/>
      <c r="L180" s="1115"/>
      <c r="M180" s="1115"/>
      <c r="N180" s="1115"/>
      <c r="O180" s="1115"/>
      <c r="P180" s="1115"/>
      <c r="Q180" s="1115"/>
      <c r="R180" s="1115"/>
      <c r="S180" s="1115"/>
      <c r="T180" s="1115"/>
      <c r="U180" s="1115"/>
      <c r="V180" s="1115"/>
      <c r="W180" s="1115"/>
      <c r="X180" s="1115"/>
      <c r="Y180" s="1115"/>
      <c r="Z180" s="1115"/>
      <c r="AA180" s="1115"/>
      <c r="AB180" s="1115"/>
      <c r="AC180" s="1115"/>
      <c r="AD180" s="1115"/>
      <c r="AE180" s="1115"/>
      <c r="AF180" s="1115"/>
      <c r="AG180" s="1115"/>
      <c r="AH180" s="1115"/>
      <c r="AI180" s="1115"/>
      <c r="AJ180" s="1116"/>
      <c r="AK180" s="422"/>
    </row>
    <row r="181" spans="1:37" s="65" customFormat="1" ht="15" customHeight="1">
      <c r="A181" s="1255" t="s">
        <v>417</v>
      </c>
      <c r="B181" s="1256"/>
      <c r="C181" s="1256"/>
      <c r="D181" s="1257"/>
      <c r="E181" s="632"/>
      <c r="F181" s="1108" t="s">
        <v>428</v>
      </c>
      <c r="G181" s="1108"/>
      <c r="H181" s="1108"/>
      <c r="I181" s="1108"/>
      <c r="J181" s="1108"/>
      <c r="K181" s="1108"/>
      <c r="L181" s="1108"/>
      <c r="M181" s="1108"/>
      <c r="N181" s="1108"/>
      <c r="O181" s="1108"/>
      <c r="P181" s="1108"/>
      <c r="Q181" s="1108"/>
      <c r="R181" s="1108"/>
      <c r="S181" s="1108"/>
      <c r="T181" s="1108"/>
      <c r="U181" s="1108"/>
      <c r="V181" s="1108"/>
      <c r="W181" s="1108"/>
      <c r="X181" s="1108"/>
      <c r="Y181" s="1108"/>
      <c r="Z181" s="1108"/>
      <c r="AA181" s="1108"/>
      <c r="AB181" s="1108"/>
      <c r="AC181" s="1108"/>
      <c r="AD181" s="1108"/>
      <c r="AE181" s="1108"/>
      <c r="AF181" s="1108"/>
      <c r="AG181" s="1108"/>
      <c r="AH181" s="1108"/>
      <c r="AI181" s="1108"/>
      <c r="AJ181" s="1109"/>
      <c r="AK181" s="422"/>
    </row>
    <row r="182" spans="1:37" s="65" customFormat="1" ht="30" customHeight="1">
      <c r="A182" s="1258"/>
      <c r="B182" s="1259"/>
      <c r="C182" s="1259"/>
      <c r="D182" s="1260"/>
      <c r="E182" s="631"/>
      <c r="F182" s="1060" t="s">
        <v>429</v>
      </c>
      <c r="G182" s="1060"/>
      <c r="H182" s="1060"/>
      <c r="I182" s="1060"/>
      <c r="J182" s="1060"/>
      <c r="K182" s="1060"/>
      <c r="L182" s="1060"/>
      <c r="M182" s="1060"/>
      <c r="N182" s="1060"/>
      <c r="O182" s="1060"/>
      <c r="P182" s="1060"/>
      <c r="Q182" s="1060"/>
      <c r="R182" s="1060"/>
      <c r="S182" s="1060"/>
      <c r="T182" s="1060"/>
      <c r="U182" s="1060"/>
      <c r="V182" s="1060"/>
      <c r="W182" s="1060"/>
      <c r="X182" s="1060"/>
      <c r="Y182" s="1060"/>
      <c r="Z182" s="1060"/>
      <c r="AA182" s="1060"/>
      <c r="AB182" s="1060"/>
      <c r="AC182" s="1060"/>
      <c r="AD182" s="1060"/>
      <c r="AE182" s="1060"/>
      <c r="AF182" s="1060"/>
      <c r="AG182" s="1060"/>
      <c r="AH182" s="1060"/>
      <c r="AI182" s="1060"/>
      <c r="AJ182" s="1076"/>
      <c r="AK182" s="422"/>
    </row>
    <row r="183" spans="1:37" s="65" customFormat="1" ht="15" customHeight="1">
      <c r="A183" s="1258"/>
      <c r="B183" s="1259"/>
      <c r="C183" s="1259"/>
      <c r="D183" s="1260"/>
      <c r="E183" s="631"/>
      <c r="F183" s="1060" t="s">
        <v>430</v>
      </c>
      <c r="G183" s="1060"/>
      <c r="H183" s="1060"/>
      <c r="I183" s="1060"/>
      <c r="J183" s="1060"/>
      <c r="K183" s="1060"/>
      <c r="L183" s="1060"/>
      <c r="M183" s="1060"/>
      <c r="N183" s="1060"/>
      <c r="O183" s="1060"/>
      <c r="P183" s="1060"/>
      <c r="Q183" s="1060"/>
      <c r="R183" s="1060"/>
      <c r="S183" s="1060"/>
      <c r="T183" s="1060"/>
      <c r="U183" s="1060"/>
      <c r="V183" s="1060"/>
      <c r="W183" s="1060"/>
      <c r="X183" s="1060"/>
      <c r="Y183" s="1060"/>
      <c r="Z183" s="1060"/>
      <c r="AA183" s="1060"/>
      <c r="AB183" s="1060"/>
      <c r="AC183" s="1060"/>
      <c r="AD183" s="1060"/>
      <c r="AE183" s="1060"/>
      <c r="AF183" s="1060"/>
      <c r="AG183" s="1060"/>
      <c r="AH183" s="1060"/>
      <c r="AI183" s="1060"/>
      <c r="AJ183" s="1076"/>
      <c r="AK183" s="422"/>
    </row>
    <row r="184" spans="1:37" s="65" customFormat="1" ht="15" customHeight="1">
      <c r="A184" s="1258"/>
      <c r="B184" s="1259"/>
      <c r="C184" s="1259"/>
      <c r="D184" s="1260"/>
      <c r="E184" s="631"/>
      <c r="F184" s="1060" t="s">
        <v>431</v>
      </c>
      <c r="G184" s="1060"/>
      <c r="H184" s="1060"/>
      <c r="I184" s="1060"/>
      <c r="J184" s="1060"/>
      <c r="K184" s="1060"/>
      <c r="L184" s="1060"/>
      <c r="M184" s="1060"/>
      <c r="N184" s="1060"/>
      <c r="O184" s="1060"/>
      <c r="P184" s="1060"/>
      <c r="Q184" s="1060"/>
      <c r="R184" s="1060"/>
      <c r="S184" s="1060"/>
      <c r="T184" s="1060"/>
      <c r="U184" s="1060"/>
      <c r="V184" s="1060"/>
      <c r="W184" s="1060"/>
      <c r="X184" s="1060"/>
      <c r="Y184" s="1060"/>
      <c r="Z184" s="1060"/>
      <c r="AA184" s="1060"/>
      <c r="AB184" s="1060"/>
      <c r="AC184" s="1060"/>
      <c r="AD184" s="1060"/>
      <c r="AE184" s="1060"/>
      <c r="AF184" s="1060"/>
      <c r="AG184" s="1060"/>
      <c r="AH184" s="1060"/>
      <c r="AI184" s="1060"/>
      <c r="AJ184" s="1076"/>
      <c r="AK184" s="422"/>
    </row>
    <row r="185" spans="1:37" s="65" customFormat="1" ht="15" customHeight="1">
      <c r="A185" s="1261"/>
      <c r="B185" s="1262"/>
      <c r="C185" s="1262"/>
      <c r="D185" s="1263"/>
      <c r="E185" s="633"/>
      <c r="F185" s="1115" t="s">
        <v>444</v>
      </c>
      <c r="G185" s="1115"/>
      <c r="H185" s="1115"/>
      <c r="I185" s="1115"/>
      <c r="J185" s="1115"/>
      <c r="K185" s="1115"/>
      <c r="L185" s="1115"/>
      <c r="M185" s="1115"/>
      <c r="N185" s="1115"/>
      <c r="O185" s="1115"/>
      <c r="P185" s="1115"/>
      <c r="Q185" s="1115"/>
      <c r="R185" s="1115"/>
      <c r="S185" s="1115"/>
      <c r="T185" s="1115"/>
      <c r="U185" s="1115"/>
      <c r="V185" s="1115"/>
      <c r="W185" s="1115"/>
      <c r="X185" s="1115"/>
      <c r="Y185" s="1115"/>
      <c r="Z185" s="1115"/>
      <c r="AA185" s="1115"/>
      <c r="AB185" s="1115"/>
      <c r="AC185" s="1115"/>
      <c r="AD185" s="1115"/>
      <c r="AE185" s="1115"/>
      <c r="AF185" s="1115"/>
      <c r="AG185" s="1115"/>
      <c r="AH185" s="1115"/>
      <c r="AI185" s="1115"/>
      <c r="AJ185" s="1116"/>
      <c r="AK185" s="422"/>
    </row>
    <row r="186" spans="1:37" s="65" customFormat="1" ht="30" customHeight="1">
      <c r="A186" s="1255" t="s">
        <v>418</v>
      </c>
      <c r="B186" s="1256"/>
      <c r="C186" s="1256"/>
      <c r="D186" s="1257"/>
      <c r="E186" s="632"/>
      <c r="F186" s="1108" t="s">
        <v>432</v>
      </c>
      <c r="G186" s="1108"/>
      <c r="H186" s="1108"/>
      <c r="I186" s="1108"/>
      <c r="J186" s="1108"/>
      <c r="K186" s="1108"/>
      <c r="L186" s="1108"/>
      <c r="M186" s="1108"/>
      <c r="N186" s="1108"/>
      <c r="O186" s="1108"/>
      <c r="P186" s="1108"/>
      <c r="Q186" s="1108"/>
      <c r="R186" s="1108"/>
      <c r="S186" s="1108"/>
      <c r="T186" s="1108"/>
      <c r="U186" s="1108"/>
      <c r="V186" s="1108"/>
      <c r="W186" s="1108"/>
      <c r="X186" s="1108"/>
      <c r="Y186" s="1108"/>
      <c r="Z186" s="1108"/>
      <c r="AA186" s="1108"/>
      <c r="AB186" s="1108"/>
      <c r="AC186" s="1108"/>
      <c r="AD186" s="1108"/>
      <c r="AE186" s="1108"/>
      <c r="AF186" s="1108"/>
      <c r="AG186" s="1108"/>
      <c r="AH186" s="1108"/>
      <c r="AI186" s="1108"/>
      <c r="AJ186" s="1109"/>
      <c r="AK186" s="422"/>
    </row>
    <row r="187" spans="1:37" s="65" customFormat="1" ht="15" customHeight="1">
      <c r="A187" s="1258"/>
      <c r="B187" s="1259"/>
      <c r="C187" s="1259"/>
      <c r="D187" s="1260"/>
      <c r="E187" s="631"/>
      <c r="F187" s="1060" t="s">
        <v>433</v>
      </c>
      <c r="G187" s="1060"/>
      <c r="H187" s="1060"/>
      <c r="I187" s="1060"/>
      <c r="J187" s="1060"/>
      <c r="K187" s="1060"/>
      <c r="L187" s="1060"/>
      <c r="M187" s="1060"/>
      <c r="N187" s="1060"/>
      <c r="O187" s="1060"/>
      <c r="P187" s="1060"/>
      <c r="Q187" s="1060"/>
      <c r="R187" s="1060"/>
      <c r="S187" s="1060"/>
      <c r="T187" s="1060"/>
      <c r="U187" s="1060"/>
      <c r="V187" s="1060"/>
      <c r="W187" s="1060"/>
      <c r="X187" s="1060"/>
      <c r="Y187" s="1060"/>
      <c r="Z187" s="1060"/>
      <c r="AA187" s="1060"/>
      <c r="AB187" s="1060"/>
      <c r="AC187" s="1060"/>
      <c r="AD187" s="1060"/>
      <c r="AE187" s="1060"/>
      <c r="AF187" s="1060"/>
      <c r="AG187" s="1060"/>
      <c r="AH187" s="1060"/>
      <c r="AI187" s="1060"/>
      <c r="AJ187" s="1076"/>
      <c r="AK187" s="422"/>
    </row>
    <row r="188" spans="1:37" s="65" customFormat="1" ht="15" customHeight="1">
      <c r="A188" s="1258"/>
      <c r="B188" s="1259"/>
      <c r="C188" s="1259"/>
      <c r="D188" s="1260"/>
      <c r="E188" s="631"/>
      <c r="F188" s="1060" t="s">
        <v>434</v>
      </c>
      <c r="G188" s="1060"/>
      <c r="H188" s="1060"/>
      <c r="I188" s="1060"/>
      <c r="J188" s="1060"/>
      <c r="K188" s="1060"/>
      <c r="L188" s="1060"/>
      <c r="M188" s="1060"/>
      <c r="N188" s="1060"/>
      <c r="O188" s="1060"/>
      <c r="P188" s="1060"/>
      <c r="Q188" s="1060"/>
      <c r="R188" s="1060"/>
      <c r="S188" s="1060"/>
      <c r="T188" s="1060"/>
      <c r="U188" s="1060"/>
      <c r="V188" s="1060"/>
      <c r="W188" s="1060"/>
      <c r="X188" s="1060"/>
      <c r="Y188" s="1060"/>
      <c r="Z188" s="1060"/>
      <c r="AA188" s="1060"/>
      <c r="AB188" s="1060"/>
      <c r="AC188" s="1060"/>
      <c r="AD188" s="1060"/>
      <c r="AE188" s="1060"/>
      <c r="AF188" s="1060"/>
      <c r="AG188" s="1060"/>
      <c r="AH188" s="1060"/>
      <c r="AI188" s="1060"/>
      <c r="AJ188" s="1076"/>
      <c r="AK188" s="422"/>
    </row>
    <row r="189" spans="1:37" s="65" customFormat="1" ht="15" customHeight="1">
      <c r="A189" s="1261"/>
      <c r="B189" s="1262"/>
      <c r="C189" s="1262"/>
      <c r="D189" s="1263"/>
      <c r="E189" s="633"/>
      <c r="F189" s="1115" t="s">
        <v>435</v>
      </c>
      <c r="G189" s="1115"/>
      <c r="H189" s="1115"/>
      <c r="I189" s="1115"/>
      <c r="J189" s="1115"/>
      <c r="K189" s="1115"/>
      <c r="L189" s="1115"/>
      <c r="M189" s="1115"/>
      <c r="N189" s="1115"/>
      <c r="O189" s="1115"/>
      <c r="P189" s="1115"/>
      <c r="Q189" s="1115"/>
      <c r="R189" s="1115"/>
      <c r="S189" s="1115"/>
      <c r="T189" s="1115"/>
      <c r="U189" s="1115"/>
      <c r="V189" s="1115"/>
      <c r="W189" s="1115"/>
      <c r="X189" s="1115"/>
      <c r="Y189" s="1115"/>
      <c r="Z189" s="1115"/>
      <c r="AA189" s="1115"/>
      <c r="AB189" s="1115"/>
      <c r="AC189" s="1115"/>
      <c r="AD189" s="1115"/>
      <c r="AE189" s="1115"/>
      <c r="AF189" s="1115"/>
      <c r="AG189" s="1115"/>
      <c r="AH189" s="1115"/>
      <c r="AI189" s="1115"/>
      <c r="AJ189" s="1116"/>
      <c r="AK189" s="422"/>
    </row>
    <row r="190" spans="1:37" s="65" customFormat="1" ht="15" customHeight="1">
      <c r="A190" s="1255" t="s">
        <v>420</v>
      </c>
      <c r="B190" s="1256"/>
      <c r="C190" s="1256"/>
      <c r="D190" s="1257"/>
      <c r="E190" s="632"/>
      <c r="F190" s="1108" t="s">
        <v>436</v>
      </c>
      <c r="G190" s="1108"/>
      <c r="H190" s="1108"/>
      <c r="I190" s="1108"/>
      <c r="J190" s="1108"/>
      <c r="K190" s="1108"/>
      <c r="L190" s="1108"/>
      <c r="M190" s="1108"/>
      <c r="N190" s="1108"/>
      <c r="O190" s="1108"/>
      <c r="P190" s="1108"/>
      <c r="Q190" s="1108"/>
      <c r="R190" s="1108"/>
      <c r="S190" s="1108"/>
      <c r="T190" s="1108"/>
      <c r="U190" s="1108"/>
      <c r="V190" s="1108"/>
      <c r="W190" s="1108"/>
      <c r="X190" s="1108"/>
      <c r="Y190" s="1108"/>
      <c r="Z190" s="1108"/>
      <c r="AA190" s="1108"/>
      <c r="AB190" s="1108"/>
      <c r="AC190" s="1108"/>
      <c r="AD190" s="1108"/>
      <c r="AE190" s="1108"/>
      <c r="AF190" s="1108"/>
      <c r="AG190" s="1108"/>
      <c r="AH190" s="1108"/>
      <c r="AI190" s="1108"/>
      <c r="AJ190" s="1109"/>
      <c r="AK190" s="58"/>
    </row>
    <row r="191" spans="1:37" s="65" customFormat="1" ht="30" customHeight="1">
      <c r="A191" s="1258"/>
      <c r="B191" s="1259"/>
      <c r="C191" s="1259"/>
      <c r="D191" s="1260"/>
      <c r="E191" s="631"/>
      <c r="F191" s="1060" t="s">
        <v>437</v>
      </c>
      <c r="G191" s="1060"/>
      <c r="H191" s="1060"/>
      <c r="I191" s="1060"/>
      <c r="J191" s="1060"/>
      <c r="K191" s="1060"/>
      <c r="L191" s="1060"/>
      <c r="M191" s="1060"/>
      <c r="N191" s="1060"/>
      <c r="O191" s="1060"/>
      <c r="P191" s="1060"/>
      <c r="Q191" s="1060"/>
      <c r="R191" s="1060"/>
      <c r="S191" s="1060"/>
      <c r="T191" s="1060"/>
      <c r="U191" s="1060"/>
      <c r="V191" s="1060"/>
      <c r="W191" s="1060"/>
      <c r="X191" s="1060"/>
      <c r="Y191" s="1060"/>
      <c r="Z191" s="1060"/>
      <c r="AA191" s="1060"/>
      <c r="AB191" s="1060"/>
      <c r="AC191" s="1060"/>
      <c r="AD191" s="1060"/>
      <c r="AE191" s="1060"/>
      <c r="AF191" s="1060"/>
      <c r="AG191" s="1060"/>
      <c r="AH191" s="1060"/>
      <c r="AI191" s="1060"/>
      <c r="AJ191" s="1076"/>
    </row>
    <row r="192" spans="1:37" s="65" customFormat="1" ht="15" customHeight="1">
      <c r="A192" s="1258"/>
      <c r="B192" s="1259"/>
      <c r="C192" s="1259"/>
      <c r="D192" s="1260"/>
      <c r="E192" s="631"/>
      <c r="F192" s="1060" t="s">
        <v>438</v>
      </c>
      <c r="G192" s="1060"/>
      <c r="H192" s="1060"/>
      <c r="I192" s="1060"/>
      <c r="J192" s="1060"/>
      <c r="K192" s="1060"/>
      <c r="L192" s="1060"/>
      <c r="M192" s="1060"/>
      <c r="N192" s="1060"/>
      <c r="O192" s="1060"/>
      <c r="P192" s="1060"/>
      <c r="Q192" s="1060"/>
      <c r="R192" s="1060"/>
      <c r="S192" s="1060"/>
      <c r="T192" s="1060"/>
      <c r="U192" s="1060"/>
      <c r="V192" s="1060"/>
      <c r="W192" s="1060"/>
      <c r="X192" s="1060"/>
      <c r="Y192" s="1060"/>
      <c r="Z192" s="1060"/>
      <c r="AA192" s="1060"/>
      <c r="AB192" s="1060"/>
      <c r="AC192" s="1060"/>
      <c r="AD192" s="1060"/>
      <c r="AE192" s="1060"/>
      <c r="AF192" s="1060"/>
      <c r="AG192" s="1060"/>
      <c r="AH192" s="1060"/>
      <c r="AI192" s="1060"/>
      <c r="AJ192" s="1076"/>
    </row>
    <row r="193" spans="1:46" s="65" customFormat="1" ht="15" customHeight="1">
      <c r="A193" s="1261"/>
      <c r="B193" s="1262"/>
      <c r="C193" s="1262"/>
      <c r="D193" s="1263"/>
      <c r="E193" s="633"/>
      <c r="F193" s="1115" t="s">
        <v>439</v>
      </c>
      <c r="G193" s="1115"/>
      <c r="H193" s="1115"/>
      <c r="I193" s="1115"/>
      <c r="J193" s="1115"/>
      <c r="K193" s="1115"/>
      <c r="L193" s="1115"/>
      <c r="M193" s="1115"/>
      <c r="N193" s="1115"/>
      <c r="O193" s="1115"/>
      <c r="P193" s="1115"/>
      <c r="Q193" s="1115"/>
      <c r="R193" s="1115"/>
      <c r="S193" s="1115"/>
      <c r="T193" s="1115"/>
      <c r="U193" s="1115"/>
      <c r="V193" s="1115"/>
      <c r="W193" s="1115"/>
      <c r="X193" s="1115"/>
      <c r="Y193" s="1115"/>
      <c r="Z193" s="1115"/>
      <c r="AA193" s="1115"/>
      <c r="AB193" s="1115"/>
      <c r="AC193" s="1115"/>
      <c r="AD193" s="1115"/>
      <c r="AE193" s="1115"/>
      <c r="AF193" s="1115"/>
      <c r="AG193" s="1115"/>
      <c r="AH193" s="1115"/>
      <c r="AI193" s="1115"/>
      <c r="AJ193" s="1116"/>
    </row>
    <row r="194" spans="1:46" s="65" customFormat="1" ht="30" customHeight="1">
      <c r="A194" s="1255" t="s">
        <v>419</v>
      </c>
      <c r="B194" s="1256"/>
      <c r="C194" s="1256"/>
      <c r="D194" s="1257"/>
      <c r="E194" s="632"/>
      <c r="F194" s="1108" t="s">
        <v>440</v>
      </c>
      <c r="G194" s="1108"/>
      <c r="H194" s="1108"/>
      <c r="I194" s="1108"/>
      <c r="J194" s="1108"/>
      <c r="K194" s="1108"/>
      <c r="L194" s="1108"/>
      <c r="M194" s="1108"/>
      <c r="N194" s="1108"/>
      <c r="O194" s="1108"/>
      <c r="P194" s="1108"/>
      <c r="Q194" s="1108"/>
      <c r="R194" s="1108"/>
      <c r="S194" s="1108"/>
      <c r="T194" s="1108"/>
      <c r="U194" s="1108"/>
      <c r="V194" s="1108"/>
      <c r="W194" s="1108"/>
      <c r="X194" s="1108"/>
      <c r="Y194" s="1108"/>
      <c r="Z194" s="1108"/>
      <c r="AA194" s="1108"/>
      <c r="AB194" s="1108"/>
      <c r="AC194" s="1108"/>
      <c r="AD194" s="1108"/>
      <c r="AE194" s="1108"/>
      <c r="AF194" s="1108"/>
      <c r="AG194" s="1108"/>
      <c r="AH194" s="1108"/>
      <c r="AI194" s="1108"/>
      <c r="AJ194" s="1109"/>
      <c r="AK194" s="412"/>
    </row>
    <row r="195" spans="1:46" s="65" customFormat="1" ht="15" customHeight="1">
      <c r="A195" s="1258"/>
      <c r="B195" s="1259"/>
      <c r="C195" s="1259"/>
      <c r="D195" s="1260"/>
      <c r="E195" s="631"/>
      <c r="F195" s="1060" t="s">
        <v>441</v>
      </c>
      <c r="G195" s="1060"/>
      <c r="H195" s="1060"/>
      <c r="I195" s="1060"/>
      <c r="J195" s="1060"/>
      <c r="K195" s="1060"/>
      <c r="L195" s="1060"/>
      <c r="M195" s="1060"/>
      <c r="N195" s="1060"/>
      <c r="O195" s="1060"/>
      <c r="P195" s="1060"/>
      <c r="Q195" s="1060"/>
      <c r="R195" s="1060"/>
      <c r="S195" s="1060"/>
      <c r="T195" s="1060"/>
      <c r="U195" s="1060"/>
      <c r="V195" s="1060"/>
      <c r="W195" s="1060"/>
      <c r="X195" s="1060"/>
      <c r="Y195" s="1060"/>
      <c r="Z195" s="1060"/>
      <c r="AA195" s="1060"/>
      <c r="AB195" s="1060"/>
      <c r="AC195" s="1060"/>
      <c r="AD195" s="1060"/>
      <c r="AE195" s="1060"/>
      <c r="AF195" s="1060"/>
      <c r="AG195" s="1060"/>
      <c r="AH195" s="1060"/>
      <c r="AI195" s="1060"/>
      <c r="AJ195" s="1076"/>
      <c r="AK195" s="422"/>
    </row>
    <row r="196" spans="1:46" s="65" customFormat="1" ht="15" customHeight="1">
      <c r="A196" s="1258"/>
      <c r="B196" s="1259"/>
      <c r="C196" s="1259"/>
      <c r="D196" s="1260"/>
      <c r="E196" s="631"/>
      <c r="F196" s="1060" t="s">
        <v>442</v>
      </c>
      <c r="G196" s="1060"/>
      <c r="H196" s="1060"/>
      <c r="I196" s="1060"/>
      <c r="J196" s="1060"/>
      <c r="K196" s="1060"/>
      <c r="L196" s="1060"/>
      <c r="M196" s="1060"/>
      <c r="N196" s="1060"/>
      <c r="O196" s="1060"/>
      <c r="P196" s="1060"/>
      <c r="Q196" s="1060"/>
      <c r="R196" s="1060"/>
      <c r="S196" s="1060"/>
      <c r="T196" s="1060"/>
      <c r="U196" s="1060"/>
      <c r="V196" s="1060"/>
      <c r="W196" s="1060"/>
      <c r="X196" s="1060"/>
      <c r="Y196" s="1060"/>
      <c r="Z196" s="1060"/>
      <c r="AA196" s="1060"/>
      <c r="AB196" s="1060"/>
      <c r="AC196" s="1060"/>
      <c r="AD196" s="1060"/>
      <c r="AE196" s="1060"/>
      <c r="AF196" s="1060"/>
      <c r="AG196" s="1060"/>
      <c r="AH196" s="1060"/>
      <c r="AI196" s="1060"/>
      <c r="AJ196" s="1076"/>
      <c r="AK196" s="422"/>
    </row>
    <row r="197" spans="1:46" s="65" customFormat="1" ht="15" customHeight="1" thickBot="1">
      <c r="A197" s="1264"/>
      <c r="B197" s="1265"/>
      <c r="C197" s="1265"/>
      <c r="D197" s="1266"/>
      <c r="E197" s="636"/>
      <c r="F197" s="1253" t="s">
        <v>443</v>
      </c>
      <c r="G197" s="1253"/>
      <c r="H197" s="1253"/>
      <c r="I197" s="1253"/>
      <c r="J197" s="1253"/>
      <c r="K197" s="1253"/>
      <c r="L197" s="1253"/>
      <c r="M197" s="1253"/>
      <c r="N197" s="1253"/>
      <c r="O197" s="1253"/>
      <c r="P197" s="1253"/>
      <c r="Q197" s="1253"/>
      <c r="R197" s="1253"/>
      <c r="S197" s="1253"/>
      <c r="T197" s="1253"/>
      <c r="U197" s="1253"/>
      <c r="V197" s="1253"/>
      <c r="W197" s="1253"/>
      <c r="X197" s="1253"/>
      <c r="Y197" s="1253"/>
      <c r="Z197" s="1253"/>
      <c r="AA197" s="1253"/>
      <c r="AB197" s="1253"/>
      <c r="AC197" s="1253"/>
      <c r="AD197" s="1253"/>
      <c r="AE197" s="1253"/>
      <c r="AF197" s="1253"/>
      <c r="AG197" s="1253"/>
      <c r="AH197" s="1253"/>
      <c r="AI197" s="1253"/>
      <c r="AJ197" s="1254"/>
      <c r="AK197" s="58"/>
    </row>
    <row r="198" spans="1:46" s="65" customFormat="1" ht="30" customHeight="1" thickBot="1">
      <c r="A198" s="1056" t="s">
        <v>459</v>
      </c>
      <c r="B198" s="1057"/>
      <c r="C198" s="1057"/>
      <c r="D198" s="1057"/>
      <c r="E198" s="1057"/>
      <c r="F198" s="1057"/>
      <c r="G198" s="1057"/>
      <c r="H198" s="1057"/>
      <c r="I198" s="1057"/>
      <c r="J198" s="1057"/>
      <c r="K198" s="1057"/>
      <c r="L198" s="1057"/>
      <c r="M198" s="1057"/>
      <c r="N198" s="1058"/>
      <c r="O198" s="1036"/>
      <c r="P198" s="1036"/>
      <c r="Q198" s="1037" t="s">
        <v>386</v>
      </c>
      <c r="R198" s="1037"/>
      <c r="S198" s="1250"/>
      <c r="T198" s="1251"/>
      <c r="U198" s="1251"/>
      <c r="V198" s="1251"/>
      <c r="W198" s="1251"/>
      <c r="X198" s="1251"/>
      <c r="Y198" s="1251"/>
      <c r="Z198" s="1251"/>
      <c r="AA198" s="1251"/>
      <c r="AB198" s="1251"/>
      <c r="AC198" s="1251"/>
      <c r="AD198" s="1251"/>
      <c r="AE198" s="1251"/>
      <c r="AF198" s="1251"/>
      <c r="AG198" s="1251"/>
      <c r="AH198" s="1251"/>
      <c r="AI198" s="1251"/>
      <c r="AJ198" s="1252"/>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173</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38" t="s">
        <v>461</v>
      </c>
      <c r="C201" s="99"/>
      <c r="D201" s="99"/>
      <c r="E201" s="99"/>
      <c r="F201" s="99"/>
      <c r="G201" s="99"/>
      <c r="H201" s="99"/>
      <c r="I201" s="99"/>
      <c r="J201" s="99"/>
      <c r="K201" s="99"/>
      <c r="L201" s="99"/>
      <c r="M201" s="99"/>
      <c r="N201" s="99"/>
      <c r="O201" s="637"/>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171</v>
      </c>
      <c r="AG202" s="427"/>
      <c r="AH202" s="428" t="s">
        <v>104</v>
      </c>
      <c r="AI202" s="427"/>
      <c r="AJ202" s="429"/>
      <c r="AK202" s="2"/>
      <c r="AT202" s="90"/>
    </row>
    <row r="203" spans="1:46" ht="14.25" thickBot="1">
      <c r="A203" s="430" t="s">
        <v>146</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1064" t="s">
        <v>25</v>
      </c>
      <c r="B204" s="1065"/>
      <c r="C204" s="1065"/>
      <c r="D204" s="1066"/>
      <c r="E204" s="431"/>
      <c r="F204" s="432" t="s">
        <v>320</v>
      </c>
      <c r="G204" s="432"/>
      <c r="H204" s="432"/>
      <c r="I204" s="432"/>
      <c r="J204" s="432"/>
      <c r="K204" s="432"/>
      <c r="L204" s="432"/>
      <c r="M204" s="432"/>
      <c r="N204" s="432"/>
      <c r="O204" s="433"/>
      <c r="P204" s="433"/>
      <c r="Q204" s="433"/>
      <c r="R204" s="497"/>
      <c r="S204" s="497"/>
      <c r="T204" s="497"/>
      <c r="U204" s="432" t="s">
        <v>228</v>
      </c>
      <c r="V204" s="434"/>
      <c r="W204" s="434" t="s">
        <v>230</v>
      </c>
      <c r="X204" s="434"/>
      <c r="Y204" s="434"/>
      <c r="Z204" s="432"/>
      <c r="AA204" s="433"/>
      <c r="AB204" s="433"/>
      <c r="AC204" s="433"/>
      <c r="AD204" s="433"/>
      <c r="AE204" s="433"/>
      <c r="AF204" s="433"/>
      <c r="AG204" s="433"/>
      <c r="AH204" s="433"/>
      <c r="AI204" s="433"/>
      <c r="AJ204" s="435"/>
      <c r="AK204" s="2"/>
    </row>
    <row r="205" spans="1:46" s="423" customFormat="1" ht="15" customHeight="1">
      <c r="A205" s="1067"/>
      <c r="B205" s="1068"/>
      <c r="C205" s="1068"/>
      <c r="D205" s="1069"/>
      <c r="E205" s="436"/>
      <c r="F205" s="438" t="s">
        <v>64</v>
      </c>
      <c r="G205" s="438"/>
      <c r="H205" s="438"/>
      <c r="I205" s="438"/>
      <c r="J205" s="438"/>
      <c r="K205" s="438"/>
      <c r="L205" s="438"/>
      <c r="M205" s="437"/>
      <c r="N205" s="437"/>
      <c r="O205" s="437"/>
      <c r="P205" s="437"/>
      <c r="Q205" s="437"/>
      <c r="R205" s="498"/>
      <c r="S205" s="498"/>
      <c r="T205" s="498"/>
      <c r="U205" s="438" t="s">
        <v>229</v>
      </c>
      <c r="V205" s="439"/>
      <c r="W205" s="439" t="s">
        <v>230</v>
      </c>
      <c r="X205" s="439"/>
      <c r="Y205" s="439"/>
      <c r="Z205" s="438"/>
      <c r="AA205" s="440"/>
      <c r="AB205" s="437"/>
      <c r="AC205" s="437"/>
      <c r="AD205" s="437"/>
      <c r="AE205" s="437"/>
      <c r="AF205" s="437"/>
      <c r="AG205" s="437"/>
      <c r="AH205" s="437"/>
      <c r="AI205" s="437"/>
      <c r="AJ205" s="424"/>
      <c r="AK205" s="58"/>
    </row>
    <row r="206" spans="1:46" s="65" customFormat="1" ht="15" customHeight="1">
      <c r="A206" s="1070" t="s">
        <v>26</v>
      </c>
      <c r="B206" s="1071"/>
      <c r="C206" s="1071"/>
      <c r="D206" s="1072"/>
      <c r="E206" s="436"/>
      <c r="F206" s="1060" t="s">
        <v>27</v>
      </c>
      <c r="G206" s="1060"/>
      <c r="H206" s="1060"/>
      <c r="I206" s="1060"/>
      <c r="J206" s="1060"/>
      <c r="K206" s="1060"/>
      <c r="L206" s="1060"/>
      <c r="M206" s="1060"/>
      <c r="N206" s="1060"/>
      <c r="O206" s="1060"/>
      <c r="P206" s="1060"/>
      <c r="Q206" s="1060"/>
      <c r="R206" s="1060"/>
      <c r="S206" s="1060"/>
      <c r="T206" s="1060"/>
      <c r="U206" s="438" t="s">
        <v>229</v>
      </c>
      <c r="V206" s="439"/>
      <c r="W206" s="439" t="s">
        <v>230</v>
      </c>
      <c r="X206" s="439"/>
      <c r="Y206" s="439"/>
      <c r="Z206" s="438"/>
      <c r="AA206" s="438"/>
      <c r="AB206" s="438"/>
      <c r="AC206" s="438"/>
      <c r="AD206" s="437"/>
      <c r="AE206" s="437"/>
      <c r="AF206" s="437"/>
      <c r="AG206" s="437"/>
      <c r="AH206" s="437"/>
      <c r="AI206" s="437"/>
      <c r="AJ206" s="424"/>
      <c r="AK206" s="58"/>
    </row>
    <row r="207" spans="1:46" s="65" customFormat="1" ht="15" customHeight="1" thickBot="1">
      <c r="A207" s="1073"/>
      <c r="B207" s="1074"/>
      <c r="C207" s="1074"/>
      <c r="D207" s="1075"/>
      <c r="E207" s="441"/>
      <c r="F207" s="442" t="s">
        <v>51</v>
      </c>
      <c r="G207" s="442"/>
      <c r="H207" s="1035"/>
      <c r="I207" s="1035"/>
      <c r="J207" s="1035"/>
      <c r="K207" s="1035"/>
      <c r="L207" s="1035"/>
      <c r="M207" s="1035"/>
      <c r="N207" s="1035"/>
      <c r="O207" s="1035"/>
      <c r="P207" s="1035"/>
      <c r="Q207" s="1035"/>
      <c r="R207" s="1035"/>
      <c r="S207" s="1035"/>
      <c r="T207" s="1035"/>
      <c r="U207" s="1035"/>
      <c r="V207" s="1035"/>
      <c r="W207" s="1035"/>
      <c r="X207" s="1035"/>
      <c r="Y207" s="443" t="s">
        <v>52</v>
      </c>
      <c r="Z207" s="444" t="s">
        <v>229</v>
      </c>
      <c r="AA207" s="445"/>
      <c r="AB207" s="445" t="s">
        <v>231</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338</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1061" t="s">
        <v>86</v>
      </c>
      <c r="C211" s="1062"/>
      <c r="D211" s="1062"/>
      <c r="E211" s="1062"/>
      <c r="F211" s="1062"/>
      <c r="G211" s="1062"/>
      <c r="H211" s="1062"/>
      <c r="I211" s="1062"/>
      <c r="J211" s="1062"/>
      <c r="K211" s="1062"/>
      <c r="L211" s="1062"/>
      <c r="M211" s="1062"/>
      <c r="N211" s="1062"/>
      <c r="O211" s="1062"/>
      <c r="P211" s="1062"/>
      <c r="Q211" s="1062"/>
      <c r="R211" s="1062"/>
      <c r="S211" s="1062"/>
      <c r="T211" s="1062"/>
      <c r="U211" s="1062"/>
      <c r="V211" s="1062"/>
      <c r="W211" s="1062"/>
      <c r="X211" s="1062"/>
      <c r="Y211" s="1063"/>
      <c r="Z211" s="1038" t="s">
        <v>58</v>
      </c>
      <c r="AA211" s="1039"/>
      <c r="AB211" s="1039"/>
      <c r="AC211" s="1039"/>
      <c r="AD211" s="1039"/>
      <c r="AE211" s="1039"/>
      <c r="AF211" s="1039"/>
      <c r="AG211" s="1039"/>
      <c r="AH211" s="1039"/>
      <c r="AI211" s="1039"/>
      <c r="AJ211" s="1040"/>
      <c r="AK211" s="58"/>
    </row>
    <row r="212" spans="1:46" ht="16.5" customHeight="1">
      <c r="A212" s="448"/>
      <c r="B212" s="450"/>
      <c r="C212" s="451" t="s">
        <v>101</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1044" t="s">
        <v>60</v>
      </c>
      <c r="AA212" s="1045"/>
      <c r="AB212" s="1045"/>
      <c r="AC212" s="1045"/>
      <c r="AD212" s="1045"/>
      <c r="AE212" s="1045"/>
      <c r="AF212" s="1045"/>
      <c r="AG212" s="1045"/>
      <c r="AH212" s="1045"/>
      <c r="AI212" s="1045"/>
      <c r="AJ212" s="1046"/>
      <c r="AK212" s="58"/>
    </row>
    <row r="213" spans="1:46" ht="16.5" customHeight="1">
      <c r="A213" s="448"/>
      <c r="B213" s="454"/>
      <c r="C213" s="455" t="s">
        <v>102</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1041" t="s">
        <v>61</v>
      </c>
      <c r="AA213" s="1042"/>
      <c r="AB213" s="1042"/>
      <c r="AC213" s="1042"/>
      <c r="AD213" s="1042"/>
      <c r="AE213" s="1042"/>
      <c r="AF213" s="1042"/>
      <c r="AG213" s="1042"/>
      <c r="AH213" s="1042"/>
      <c r="AI213" s="1042"/>
      <c r="AJ213" s="1043"/>
      <c r="AK213" s="58"/>
    </row>
    <row r="214" spans="1:46" ht="16.5" customHeight="1">
      <c r="A214" s="448"/>
      <c r="B214" s="454"/>
      <c r="C214" s="455" t="s">
        <v>130</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1041" t="s">
        <v>407</v>
      </c>
      <c r="AA214" s="1042"/>
      <c r="AB214" s="1042"/>
      <c r="AC214" s="1042"/>
      <c r="AD214" s="1042"/>
      <c r="AE214" s="1042"/>
      <c r="AF214" s="1042"/>
      <c r="AG214" s="1042"/>
      <c r="AH214" s="1042"/>
      <c r="AI214" s="1042"/>
      <c r="AJ214" s="1043"/>
      <c r="AK214" s="58"/>
    </row>
    <row r="215" spans="1:46" ht="16.5" customHeight="1">
      <c r="A215" s="448"/>
      <c r="B215" s="454"/>
      <c r="C215" s="455" t="s">
        <v>225</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1041" t="s">
        <v>226</v>
      </c>
      <c r="AA215" s="1042"/>
      <c r="AB215" s="1042"/>
      <c r="AC215" s="1042"/>
      <c r="AD215" s="1042"/>
      <c r="AE215" s="1042"/>
      <c r="AF215" s="1042"/>
      <c r="AG215" s="1042"/>
      <c r="AH215" s="1042"/>
      <c r="AI215" s="1042"/>
      <c r="AJ215" s="1043"/>
      <c r="AK215" s="58"/>
    </row>
    <row r="216" spans="1:46" ht="25.5" customHeight="1">
      <c r="A216" s="448"/>
      <c r="B216" s="454"/>
      <c r="C216" s="1033" t="s">
        <v>131</v>
      </c>
      <c r="D216" s="1033"/>
      <c r="E216" s="1033"/>
      <c r="F216" s="1033"/>
      <c r="G216" s="1033"/>
      <c r="H216" s="1033"/>
      <c r="I216" s="1033"/>
      <c r="J216" s="1033"/>
      <c r="K216" s="1033"/>
      <c r="L216" s="1033"/>
      <c r="M216" s="1033"/>
      <c r="N216" s="1033"/>
      <c r="O216" s="1033"/>
      <c r="P216" s="1033"/>
      <c r="Q216" s="1033"/>
      <c r="R216" s="1033"/>
      <c r="S216" s="1033"/>
      <c r="T216" s="1033"/>
      <c r="U216" s="1033"/>
      <c r="V216" s="1033"/>
      <c r="W216" s="1033"/>
      <c r="X216" s="1033"/>
      <c r="Y216" s="1034"/>
      <c r="Z216" s="1047" t="s">
        <v>133</v>
      </c>
      <c r="AA216" s="1048"/>
      <c r="AB216" s="1048"/>
      <c r="AC216" s="1048"/>
      <c r="AD216" s="1048"/>
      <c r="AE216" s="1048"/>
      <c r="AF216" s="1048"/>
      <c r="AG216" s="1048"/>
      <c r="AH216" s="1048"/>
      <c r="AI216" s="1048"/>
      <c r="AJ216" s="1049"/>
      <c r="AK216" s="58"/>
    </row>
    <row r="217" spans="1:46" ht="16.5" customHeight="1">
      <c r="A217" s="448"/>
      <c r="B217" s="454"/>
      <c r="C217" s="1033" t="s">
        <v>132</v>
      </c>
      <c r="D217" s="1033"/>
      <c r="E217" s="1033"/>
      <c r="F217" s="1033"/>
      <c r="G217" s="1033"/>
      <c r="H217" s="1033"/>
      <c r="I217" s="1033"/>
      <c r="J217" s="1033"/>
      <c r="K217" s="1033"/>
      <c r="L217" s="1033"/>
      <c r="M217" s="1033"/>
      <c r="N217" s="1033"/>
      <c r="O217" s="1033"/>
      <c r="P217" s="1033"/>
      <c r="Q217" s="1033"/>
      <c r="R217" s="1033"/>
      <c r="S217" s="1033"/>
      <c r="T217" s="1033"/>
      <c r="U217" s="1033"/>
      <c r="V217" s="1033"/>
      <c r="W217" s="1033"/>
      <c r="X217" s="1033"/>
      <c r="Y217" s="1034"/>
      <c r="Z217" s="1050" t="s">
        <v>134</v>
      </c>
      <c r="AA217" s="1051"/>
      <c r="AB217" s="1051"/>
      <c r="AC217" s="1051"/>
      <c r="AD217" s="1051"/>
      <c r="AE217" s="1051"/>
      <c r="AF217" s="1051"/>
      <c r="AG217" s="1051"/>
      <c r="AH217" s="1051"/>
      <c r="AI217" s="1051"/>
      <c r="AJ217" s="1052"/>
      <c r="AK217" s="458"/>
    </row>
    <row r="218" spans="1:46" ht="16.5" customHeight="1" thickBot="1">
      <c r="A218" s="448"/>
      <c r="B218" s="459"/>
      <c r="C218" s="460" t="s">
        <v>103</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1053" t="s">
        <v>59</v>
      </c>
      <c r="AA218" s="1054"/>
      <c r="AB218" s="1054"/>
      <c r="AC218" s="1054"/>
      <c r="AD218" s="1054"/>
      <c r="AE218" s="1054"/>
      <c r="AF218" s="1054"/>
      <c r="AG218" s="1054"/>
      <c r="AH218" s="1054"/>
      <c r="AI218" s="1054"/>
      <c r="AJ218" s="1055"/>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140</v>
      </c>
      <c r="C220" s="464" t="s">
        <v>139</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141</v>
      </c>
      <c r="C221" s="1032" t="s">
        <v>385</v>
      </c>
      <c r="D221" s="1032"/>
      <c r="E221" s="1032"/>
      <c r="F221" s="1032"/>
      <c r="G221" s="1032"/>
      <c r="H221" s="1032"/>
      <c r="I221" s="1032"/>
      <c r="J221" s="1032"/>
      <c r="K221" s="1032"/>
      <c r="L221" s="1032"/>
      <c r="M221" s="1032"/>
      <c r="N221" s="1032"/>
      <c r="O221" s="1032"/>
      <c r="P221" s="1032"/>
      <c r="Q221" s="1032"/>
      <c r="R221" s="1032"/>
      <c r="S221" s="1032"/>
      <c r="T221" s="1032"/>
      <c r="U221" s="1032"/>
      <c r="V221" s="1032"/>
      <c r="W221" s="1032"/>
      <c r="X221" s="1032"/>
      <c r="Y221" s="1032"/>
      <c r="Z221" s="1032"/>
      <c r="AA221" s="1032"/>
      <c r="AB221" s="1032"/>
      <c r="AC221" s="1032"/>
      <c r="AD221" s="1032"/>
      <c r="AE221" s="1032"/>
      <c r="AF221" s="1032"/>
      <c r="AG221" s="1032"/>
      <c r="AH221" s="1032"/>
      <c r="AI221" s="1032"/>
      <c r="AJ221" s="1032"/>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1186" t="s">
        <v>247</v>
      </c>
      <c r="C224" s="1186"/>
      <c r="D224" s="1186"/>
      <c r="E224" s="1186"/>
      <c r="F224" s="1186"/>
      <c r="G224" s="1186"/>
      <c r="H224" s="1186"/>
      <c r="I224" s="1186"/>
      <c r="J224" s="1186"/>
      <c r="K224" s="1186"/>
      <c r="L224" s="1186"/>
      <c r="M224" s="1186"/>
      <c r="N224" s="1186"/>
      <c r="O224" s="1186"/>
      <c r="P224" s="1186"/>
      <c r="Q224" s="1186"/>
      <c r="R224" s="1186"/>
      <c r="S224" s="1186"/>
      <c r="T224" s="1186"/>
      <c r="U224" s="1186"/>
      <c r="V224" s="1186"/>
      <c r="W224" s="1186"/>
      <c r="X224" s="1186"/>
      <c r="Y224" s="1186"/>
      <c r="Z224" s="1186"/>
      <c r="AA224" s="1186"/>
      <c r="AB224" s="1186"/>
      <c r="AC224" s="1186"/>
      <c r="AD224" s="1186"/>
      <c r="AE224" s="1186"/>
      <c r="AF224" s="1186"/>
      <c r="AG224" s="1186"/>
      <c r="AH224" s="1186"/>
      <c r="AI224" s="1186"/>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1187">
        <v>3</v>
      </c>
      <c r="E226" s="1188"/>
      <c r="F226" s="475" t="s">
        <v>5</v>
      </c>
      <c r="G226" s="1187">
        <v>4</v>
      </c>
      <c r="H226" s="1188"/>
      <c r="I226" s="475" t="s">
        <v>4</v>
      </c>
      <c r="J226" s="1187">
        <v>1</v>
      </c>
      <c r="K226" s="1188"/>
      <c r="L226" s="475" t="s">
        <v>3</v>
      </c>
      <c r="M226" s="476"/>
      <c r="N226" s="1189" t="s">
        <v>6</v>
      </c>
      <c r="O226" s="1189"/>
      <c r="P226" s="1189"/>
      <c r="Q226" s="1190" t="str">
        <f>IF(G10="","",G10)</f>
        <v>社会福祉法人ならけん</v>
      </c>
      <c r="R226" s="1190"/>
      <c r="S226" s="1190"/>
      <c r="T226" s="1190"/>
      <c r="U226" s="1190"/>
      <c r="V226" s="1190"/>
      <c r="W226" s="1190"/>
      <c r="X226" s="1190"/>
      <c r="Y226" s="1190"/>
      <c r="Z226" s="1190"/>
      <c r="AA226" s="1190"/>
      <c r="AB226" s="1190"/>
      <c r="AC226" s="1190"/>
      <c r="AD226" s="1190"/>
      <c r="AE226" s="1190"/>
      <c r="AF226" s="1190"/>
      <c r="AG226" s="1190"/>
      <c r="AH226" s="1190"/>
      <c r="AI226" s="1190"/>
      <c r="AJ226" s="1191"/>
    </row>
    <row r="227" spans="1:36" s="477" customFormat="1" ht="13.5" customHeight="1">
      <c r="A227" s="478"/>
      <c r="B227" s="479"/>
      <c r="C227" s="480"/>
      <c r="D227" s="480"/>
      <c r="E227" s="480"/>
      <c r="F227" s="480"/>
      <c r="G227" s="480"/>
      <c r="H227" s="480"/>
      <c r="I227" s="480"/>
      <c r="J227" s="480"/>
      <c r="K227" s="480"/>
      <c r="L227" s="480"/>
      <c r="M227" s="480"/>
      <c r="N227" s="1180" t="s">
        <v>82</v>
      </c>
      <c r="O227" s="1180"/>
      <c r="P227" s="1180"/>
      <c r="Q227" s="1181" t="s">
        <v>83</v>
      </c>
      <c r="R227" s="1181"/>
      <c r="S227" s="1182" t="s">
        <v>456</v>
      </c>
      <c r="T227" s="1182"/>
      <c r="U227" s="1182"/>
      <c r="V227" s="1182"/>
      <c r="W227" s="1182"/>
      <c r="X227" s="1183" t="s">
        <v>84</v>
      </c>
      <c r="Y227" s="1183"/>
      <c r="Z227" s="1182" t="s">
        <v>457</v>
      </c>
      <c r="AA227" s="1182"/>
      <c r="AB227" s="1182"/>
      <c r="AC227" s="1182"/>
      <c r="AD227" s="1182"/>
      <c r="AE227" s="1182"/>
      <c r="AF227" s="1182"/>
      <c r="AG227" s="1182"/>
      <c r="AH227" s="1182"/>
      <c r="AI227" s="1184"/>
      <c r="AJ227" s="1185"/>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446</v>
      </c>
      <c r="G1" s="59" t="s">
        <v>321</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270" t="s">
        <v>6</v>
      </c>
      <c r="B3" s="1270"/>
      <c r="C3" s="1271"/>
      <c r="D3" s="1267" t="str">
        <f>IF(基本情報入力シート!M16="","",基本情報入力シート!M16)</f>
        <v>社会福祉法人ならけん</v>
      </c>
      <c r="E3" s="1268"/>
      <c r="F3" s="1268"/>
      <c r="G3" s="1268"/>
      <c r="H3" s="1268"/>
      <c r="I3" s="1268"/>
      <c r="J3" s="1268"/>
      <c r="K3" s="1268"/>
      <c r="L3" s="1268"/>
      <c r="M3" s="1268"/>
      <c r="N3" s="1268"/>
      <c r="O3" s="1269"/>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290" t="s">
        <v>322</v>
      </c>
      <c r="B5" s="1291"/>
      <c r="C5" s="1291"/>
      <c r="D5" s="1291"/>
      <c r="E5" s="1291"/>
      <c r="F5" s="1291"/>
      <c r="G5" s="1291"/>
      <c r="H5" s="1291"/>
      <c r="I5" s="1291"/>
      <c r="J5" s="1291"/>
      <c r="K5" s="1291"/>
      <c r="L5" s="1291"/>
      <c r="M5" s="1291"/>
      <c r="N5" s="1291"/>
      <c r="O5" s="505">
        <f>SUM(AG12:AG111)</f>
        <v>0</v>
      </c>
      <c r="P5" s="504"/>
      <c r="Q5" s="502"/>
      <c r="U5" s="502"/>
    </row>
    <row r="6" spans="1:33" ht="21" customHeight="1" thickBot="1">
      <c r="Q6" s="110"/>
      <c r="AG6" s="506"/>
    </row>
    <row r="7" spans="1:33" ht="18" customHeight="1">
      <c r="A7" s="1274"/>
      <c r="B7" s="1276" t="s">
        <v>324</v>
      </c>
      <c r="C7" s="1277"/>
      <c r="D7" s="1277"/>
      <c r="E7" s="1277"/>
      <c r="F7" s="1277"/>
      <c r="G7" s="1277"/>
      <c r="H7" s="1277"/>
      <c r="I7" s="1277"/>
      <c r="J7" s="1277"/>
      <c r="K7" s="1278"/>
      <c r="L7" s="1282" t="s">
        <v>94</v>
      </c>
      <c r="M7" s="1292" t="s">
        <v>166</v>
      </c>
      <c r="N7" s="1293"/>
      <c r="O7" s="1284" t="s">
        <v>106</v>
      </c>
      <c r="P7" s="1286" t="s">
        <v>56</v>
      </c>
      <c r="Q7" s="1288" t="s">
        <v>372</v>
      </c>
      <c r="R7" s="507" t="s">
        <v>297</v>
      </c>
      <c r="S7" s="508"/>
      <c r="T7" s="508"/>
      <c r="U7" s="508"/>
      <c r="V7" s="508"/>
      <c r="W7" s="508"/>
      <c r="X7" s="508"/>
      <c r="Y7" s="508"/>
      <c r="Z7" s="508"/>
      <c r="AA7" s="508"/>
      <c r="AB7" s="508"/>
      <c r="AC7" s="508"/>
      <c r="AD7" s="508"/>
      <c r="AE7" s="508"/>
      <c r="AF7" s="508"/>
      <c r="AG7" s="509"/>
    </row>
    <row r="8" spans="1:33" ht="14.25">
      <c r="A8" s="1275"/>
      <c r="B8" s="1279"/>
      <c r="C8" s="1280"/>
      <c r="D8" s="1280"/>
      <c r="E8" s="1280"/>
      <c r="F8" s="1280"/>
      <c r="G8" s="1280"/>
      <c r="H8" s="1280"/>
      <c r="I8" s="1280"/>
      <c r="J8" s="1280"/>
      <c r="K8" s="1281"/>
      <c r="L8" s="1283"/>
      <c r="M8" s="1294"/>
      <c r="N8" s="1295"/>
      <c r="O8" s="1285"/>
      <c r="P8" s="1287"/>
      <c r="Q8" s="1289"/>
      <c r="R8" s="510"/>
      <c r="S8" s="1272" t="s">
        <v>74</v>
      </c>
      <c r="T8" s="1273"/>
      <c r="U8" s="1298" t="s">
        <v>75</v>
      </c>
      <c r="V8" s="1299"/>
      <c r="W8" s="1299"/>
      <c r="X8" s="1299"/>
      <c r="Y8" s="1299"/>
      <c r="Z8" s="1299"/>
      <c r="AA8" s="1299"/>
      <c r="AB8" s="1299"/>
      <c r="AC8" s="1299"/>
      <c r="AD8" s="1299"/>
      <c r="AE8" s="1299"/>
      <c r="AF8" s="1300"/>
      <c r="AG8" s="511" t="s">
        <v>77</v>
      </c>
    </row>
    <row r="9" spans="1:33" ht="13.5" customHeight="1">
      <c r="A9" s="1275"/>
      <c r="B9" s="1279"/>
      <c r="C9" s="1280"/>
      <c r="D9" s="1280"/>
      <c r="E9" s="1280"/>
      <c r="F9" s="1280"/>
      <c r="G9" s="1280"/>
      <c r="H9" s="1280"/>
      <c r="I9" s="1280"/>
      <c r="J9" s="1280"/>
      <c r="K9" s="1281"/>
      <c r="L9" s="1283"/>
      <c r="M9" s="1296"/>
      <c r="N9" s="1297"/>
      <c r="O9" s="1285"/>
      <c r="P9" s="1287"/>
      <c r="Q9" s="1289"/>
      <c r="R9" s="1303" t="s">
        <v>71</v>
      </c>
      <c r="S9" s="1304" t="s">
        <v>323</v>
      </c>
      <c r="T9" s="1307" t="s">
        <v>367</v>
      </c>
      <c r="U9" s="1292" t="s">
        <v>368</v>
      </c>
      <c r="V9" s="1301"/>
      <c r="W9" s="1301"/>
      <c r="X9" s="1301"/>
      <c r="Y9" s="1301"/>
      <c r="Z9" s="1301"/>
      <c r="AA9" s="1301"/>
      <c r="AB9" s="1301"/>
      <c r="AC9" s="1301"/>
      <c r="AD9" s="1301"/>
      <c r="AE9" s="1301"/>
      <c r="AF9" s="1293"/>
      <c r="AG9" s="1306" t="s">
        <v>366</v>
      </c>
    </row>
    <row r="10" spans="1:33" ht="120" customHeight="1">
      <c r="A10" s="1275"/>
      <c r="B10" s="1279"/>
      <c r="C10" s="1280"/>
      <c r="D10" s="1280"/>
      <c r="E10" s="1280"/>
      <c r="F10" s="1280"/>
      <c r="G10" s="1280"/>
      <c r="H10" s="1280"/>
      <c r="I10" s="1280"/>
      <c r="J10" s="1280"/>
      <c r="K10" s="1281"/>
      <c r="L10" s="1283"/>
      <c r="M10" s="513" t="s">
        <v>167</v>
      </c>
      <c r="N10" s="513" t="s">
        <v>168</v>
      </c>
      <c r="O10" s="1285"/>
      <c r="P10" s="1287"/>
      <c r="Q10" s="1289"/>
      <c r="R10" s="1303"/>
      <c r="S10" s="1305"/>
      <c r="T10" s="1308"/>
      <c r="U10" s="1294"/>
      <c r="V10" s="1302"/>
      <c r="W10" s="1302"/>
      <c r="X10" s="1302"/>
      <c r="Y10" s="1302"/>
      <c r="Z10" s="1302"/>
      <c r="AA10" s="1302"/>
      <c r="AB10" s="1302"/>
      <c r="AC10" s="1302"/>
      <c r="AD10" s="1302"/>
      <c r="AE10" s="1302"/>
      <c r="AF10" s="1295"/>
      <c r="AG10" s="1306"/>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2</v>
      </c>
      <c r="C12" s="530">
        <f>IF(基本情報入力シート!D34="","",基本情報入力シート!D34)</f>
        <v>9</v>
      </c>
      <c r="D12" s="531">
        <f>IF(基本情報入力シート!E34="","",基本情報入力シート!E34)</f>
        <v>1</v>
      </c>
      <c r="E12" s="531">
        <f>IF(基本情報入力シート!F34="","",基本情報入力シート!F34)</f>
        <v>0</v>
      </c>
      <c r="F12" s="531">
        <f>IF(基本情報入力シート!G34="","",基本情報入力シート!G34)</f>
        <v>1</v>
      </c>
      <c r="G12" s="531">
        <f>IF(基本情報入力シート!H34="","",基本情報入力シート!H34)</f>
        <v>0</v>
      </c>
      <c r="H12" s="531">
        <f>IF(基本情報入力シート!I34="","",基本情報入力シート!I34)</f>
        <v>0</v>
      </c>
      <c r="I12" s="531">
        <f>IF(基本情報入力シート!J34="","",基本情報入力シート!J34)</f>
        <v>0</v>
      </c>
      <c r="J12" s="531">
        <f>IF(基本情報入力シート!K34="","",基本情報入力シート!K34)</f>
        <v>0</v>
      </c>
      <c r="K12" s="532">
        <f>IF(基本情報入力シート!L34="","",基本情報入力シート!L34)</f>
        <v>0</v>
      </c>
      <c r="L12" s="533" t="str">
        <f>IF(基本情報入力シート!M34="","",基本情報入力シート!M34)</f>
        <v>奈良市</v>
      </c>
      <c r="M12" s="533" t="str">
        <f>IF(基本情報入力シート!R34="","",基本情報入力シート!R34)</f>
        <v>奈良県</v>
      </c>
      <c r="N12" s="533" t="str">
        <f>IF(基本情報入力シート!W34="","",基本情報入力シート!W34)</f>
        <v>奈良市</v>
      </c>
      <c r="O12" s="528" t="str">
        <f>IF(基本情報入力シート!X34="","",基本情報入力シート!X34)</f>
        <v>ホームヘルプステーションならけん</v>
      </c>
      <c r="P12" s="534" t="str">
        <f>IF(基本情報入力シート!Y34="","",基本情報入力シート!Y34)</f>
        <v>居宅介護</v>
      </c>
      <c r="Q12" s="535" t="e">
        <f>IF(基本情報入力シート!#REF!="","",基本情報入力シート!#REF!)</f>
        <v>#REF!</v>
      </c>
      <c r="R12" s="536" t="s">
        <v>449</v>
      </c>
      <c r="S12" s="537" t="s">
        <v>65</v>
      </c>
      <c r="T12" s="560">
        <f>IF(P12="","",VLOOKUP(P12,【参考】数式用!$A$5:$H$34,MATCH(S12,【参考】数式用!$C$4:$E$4,0)+2,0))</f>
        <v>0.27400000000000002</v>
      </c>
      <c r="U12" s="104" t="s">
        <v>19</v>
      </c>
      <c r="V12" s="639">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t="str">
        <f>IFERROR(ROUNDDOWN(Q12*T12,0)*AE12,"")</f>
        <v/>
      </c>
    </row>
    <row r="13" spans="1:33" ht="36.75" customHeight="1">
      <c r="A13" s="528">
        <f>A12+1</f>
        <v>2</v>
      </c>
      <c r="B13" s="529">
        <f>IF(基本情報入力シート!C35="","",基本情報入力シート!C35)</f>
        <v>2</v>
      </c>
      <c r="C13" s="530">
        <f>IF(基本情報入力シート!D35="","",基本情報入力シート!D35)</f>
        <v>9</v>
      </c>
      <c r="D13" s="531">
        <f>IF(基本情報入力シート!E35="","",基本情報入力シート!E35)</f>
        <v>1</v>
      </c>
      <c r="E13" s="531">
        <f>IF(基本情報入力シート!F35="","",基本情報入力シート!F35)</f>
        <v>0</v>
      </c>
      <c r="F13" s="531">
        <f>IF(基本情報入力シート!G35="","",基本情報入力シート!G35)</f>
        <v>2</v>
      </c>
      <c r="G13" s="531">
        <f>IF(基本情報入力シート!H35="","",基本情報入力シート!H35)</f>
        <v>0</v>
      </c>
      <c r="H13" s="531">
        <f>IF(基本情報入力シート!I35="","",基本情報入力シート!I35)</f>
        <v>0</v>
      </c>
      <c r="I13" s="531">
        <f>IF(基本情報入力シート!J35="","",基本情報入力シート!J35)</f>
        <v>0</v>
      </c>
      <c r="J13" s="531">
        <f>IF(基本情報入力シート!K35="","",基本情報入力シート!K35)</f>
        <v>0</v>
      </c>
      <c r="K13" s="532">
        <f>IF(基本情報入力シート!L35="","",基本情報入力シート!L35)</f>
        <v>0</v>
      </c>
      <c r="L13" s="533" t="str">
        <f>IF(基本情報入力シート!M35="","",基本情報入力シート!M35)</f>
        <v>奈良県</v>
      </c>
      <c r="M13" s="533" t="str">
        <f>IF(基本情報入力シート!R35="","",基本情報入力シート!R35)</f>
        <v>奈良県</v>
      </c>
      <c r="N13" s="533" t="str">
        <f>IF(基本情報入力シート!W35="","",基本情報入力シート!W35)</f>
        <v>大和郡山市</v>
      </c>
      <c r="O13" s="528" t="str">
        <f>IF(基本情報入力シート!X35="","",基本情報入力シート!X35)</f>
        <v>デイサービス　ならけん</v>
      </c>
      <c r="P13" s="534" t="str">
        <f>IF(基本情報入力シート!Y35="","",基本情報入力シート!Y35)</f>
        <v>生活介護</v>
      </c>
      <c r="Q13" s="535" t="e">
        <f>IF(基本情報入力シート!#REF!="","",基本情報入力シート!#REF!)</f>
        <v>#REF!</v>
      </c>
      <c r="R13" s="536" t="s">
        <v>451</v>
      </c>
      <c r="S13" s="537" t="s">
        <v>66</v>
      </c>
      <c r="T13" s="560">
        <f>IF(P13="","",VLOOKUP(P13,【参考】数式用!$A$5:$H$34,MATCH(S13,【参考】数式用!$C$4:$E$4,0)+2,0))</f>
        <v>3.2000000000000001E-2</v>
      </c>
      <c r="U13" s="104" t="s">
        <v>19</v>
      </c>
      <c r="V13" s="639">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t="str">
        <f t="shared" ref="AG13:AG76" si="1">IFERROR(ROUNDDOWN(Q13*T13,0)*AE13,"")</f>
        <v/>
      </c>
    </row>
    <row r="14" spans="1:33" ht="36.75" customHeight="1">
      <c r="A14" s="528">
        <f t="shared" ref="A14:A26" si="2">A13+1</f>
        <v>3</v>
      </c>
      <c r="B14" s="529">
        <f>IF(基本情報入力シート!C36="","",基本情報入力シート!C36)</f>
        <v>2</v>
      </c>
      <c r="C14" s="530">
        <f>IF(基本情報入力シート!D36="","",基本情報入力シート!D36)</f>
        <v>9</v>
      </c>
      <c r="D14" s="531">
        <f>IF(基本情報入力シート!E36="","",基本情報入力シート!E36)</f>
        <v>2</v>
      </c>
      <c r="E14" s="531">
        <f>IF(基本情報入力シート!F36="","",基本情報入力シート!F36)</f>
        <v>0</v>
      </c>
      <c r="F14" s="531">
        <f>IF(基本情報入力シート!G36="","",基本情報入力シート!G36)</f>
        <v>3</v>
      </c>
      <c r="G14" s="531">
        <f>IF(基本情報入力シート!H36="","",基本情報入力シート!H36)</f>
        <v>0</v>
      </c>
      <c r="H14" s="531">
        <f>IF(基本情報入力シート!I36="","",基本情報入力シート!I36)</f>
        <v>0</v>
      </c>
      <c r="I14" s="531">
        <f>IF(基本情報入力シート!J36="","",基本情報入力シート!J36)</f>
        <v>0</v>
      </c>
      <c r="J14" s="531">
        <f>IF(基本情報入力シート!K36="","",基本情報入力シート!K36)</f>
        <v>0</v>
      </c>
      <c r="K14" s="532">
        <f>IF(基本情報入力シート!L36="","",基本情報入力シート!L36)</f>
        <v>0</v>
      </c>
      <c r="L14" s="533" t="str">
        <f>IF(基本情報入力シート!M36="","",基本情報入力シート!M36)</f>
        <v>奈良県</v>
      </c>
      <c r="M14" s="533" t="str">
        <f>IF(基本情報入力シート!R36="","",基本情報入力シート!R36)</f>
        <v>奈良県</v>
      </c>
      <c r="N14" s="533" t="str">
        <f>IF(基本情報入力シート!W36="","",基本情報入力シート!W36)</f>
        <v>生駒市</v>
      </c>
      <c r="O14" s="528" t="str">
        <f>IF(基本情報入力シート!X36="","",基本情報入力シート!X36)</f>
        <v>グループホームならけん</v>
      </c>
      <c r="P14" s="534" t="str">
        <f>IF(基本情報入力シート!Y36="","",基本情報入力シート!Y36)</f>
        <v>共同生活援助（指定共同生活援助）</v>
      </c>
      <c r="Q14" s="535" t="e">
        <f>IF(基本情報入力シート!#REF!="","",基本情報入力シート!#REF!)</f>
        <v>#REF!</v>
      </c>
      <c r="R14" s="536" t="s">
        <v>449</v>
      </c>
      <c r="S14" s="537" t="s">
        <v>65</v>
      </c>
      <c r="T14" s="560">
        <f>IF(P14="","",VLOOKUP(P14,【参考】数式用!$A$5:$H$34,MATCH(S14,【参考】数式用!$C$4:$E$4,0)+2,0))</f>
        <v>8.5999999999999993E-2</v>
      </c>
      <c r="U14" s="104" t="s">
        <v>19</v>
      </c>
      <c r="V14" s="639">
        <v>3</v>
      </c>
      <c r="W14" s="101" t="s">
        <v>11</v>
      </c>
      <c r="X14" s="538">
        <v>4</v>
      </c>
      <c r="Y14" s="312" t="s">
        <v>73</v>
      </c>
      <c r="Z14" s="539">
        <v>4</v>
      </c>
      <c r="AA14" s="101" t="s">
        <v>11</v>
      </c>
      <c r="AB14" s="539">
        <v>3</v>
      </c>
      <c r="AC14" s="101" t="s">
        <v>15</v>
      </c>
      <c r="AD14" s="540" t="s">
        <v>30</v>
      </c>
      <c r="AE14" s="541">
        <f t="shared" si="0"/>
        <v>12</v>
      </c>
      <c r="AF14" s="542" t="s">
        <v>50</v>
      </c>
      <c r="AG14" s="543" t="str">
        <f t="shared" si="1"/>
        <v/>
      </c>
    </row>
    <row r="15" spans="1:33" ht="36.75" customHeight="1">
      <c r="A15" s="528">
        <f t="shared" si="2"/>
        <v>4</v>
      </c>
      <c r="B15" s="529">
        <f>IF(基本情報入力シート!C37="","",基本情報入力シート!C37)</f>
        <v>2</v>
      </c>
      <c r="C15" s="530">
        <f>IF(基本情報入力シート!D37="","",基本情報入力シート!D37)</f>
        <v>9</v>
      </c>
      <c r="D15" s="531">
        <f>IF(基本情報入力シート!E37="","",基本情報入力シート!E37)</f>
        <v>5</v>
      </c>
      <c r="E15" s="531">
        <f>IF(基本情報入力シート!F37="","",基本情報入力シート!F37)</f>
        <v>0</v>
      </c>
      <c r="F15" s="531">
        <f>IF(基本情報入力シート!G37="","",基本情報入力シート!G37)</f>
        <v>4</v>
      </c>
      <c r="G15" s="531">
        <f>IF(基本情報入力シート!H37="","",基本情報入力シート!H37)</f>
        <v>0</v>
      </c>
      <c r="H15" s="531">
        <f>IF(基本情報入力シート!I37="","",基本情報入力シート!I37)</f>
        <v>0</v>
      </c>
      <c r="I15" s="531">
        <f>IF(基本情報入力シート!J37="","",基本情報入力シート!J37)</f>
        <v>0</v>
      </c>
      <c r="J15" s="531">
        <f>IF(基本情報入力シート!K37="","",基本情報入力シート!K37)</f>
        <v>0</v>
      </c>
      <c r="K15" s="532">
        <f>IF(基本情報入力シート!L37="","",基本情報入力シート!L37)</f>
        <v>0</v>
      </c>
      <c r="L15" s="533" t="str">
        <f>IF(基本情報入力シート!M37="","",基本情報入力シート!M37)</f>
        <v>奈良県</v>
      </c>
      <c r="M15" s="533" t="str">
        <f>IF(基本情報入力シート!R37="","",基本情報入力シート!R37)</f>
        <v>奈良県</v>
      </c>
      <c r="N15" s="533" t="str">
        <f>IF(基本情報入力シート!W37="","",基本情報入力シート!W37)</f>
        <v>桜井市</v>
      </c>
      <c r="O15" s="528" t="str">
        <f>IF(基本情報入力シート!X37="","",基本情報入力シート!X37)</f>
        <v>ならけんひろば</v>
      </c>
      <c r="P15" s="534" t="str">
        <f>IF(基本情報入力シート!Y37="","",基本情報入力シート!Y37)</f>
        <v>児童発達支援</v>
      </c>
      <c r="Q15" s="535" t="e">
        <f>IF(基本情報入力シート!#REF!="","",基本情報入力シート!#REF!)</f>
        <v>#REF!</v>
      </c>
      <c r="R15" s="536" t="s">
        <v>450</v>
      </c>
      <c r="S15" s="537" t="s">
        <v>65</v>
      </c>
      <c r="T15" s="560">
        <f>IF(P15="","",VLOOKUP(P15,【参考】数式用!$A$5:$H$34,MATCH(S15,【参考】数式用!$C$4:$E$4,0)+2,0))</f>
        <v>8.1000000000000003E-2</v>
      </c>
      <c r="U15" s="104" t="s">
        <v>19</v>
      </c>
      <c r="V15" s="639">
        <v>3</v>
      </c>
      <c r="W15" s="101" t="s">
        <v>11</v>
      </c>
      <c r="X15" s="538">
        <v>4</v>
      </c>
      <c r="Y15" s="312" t="s">
        <v>73</v>
      </c>
      <c r="Z15" s="539">
        <v>4</v>
      </c>
      <c r="AA15" s="101" t="s">
        <v>11</v>
      </c>
      <c r="AB15" s="539">
        <v>3</v>
      </c>
      <c r="AC15" s="101" t="s">
        <v>15</v>
      </c>
      <c r="AD15" s="540" t="s">
        <v>30</v>
      </c>
      <c r="AE15" s="541">
        <f t="shared" si="0"/>
        <v>12</v>
      </c>
      <c r="AF15" s="542" t="s">
        <v>50</v>
      </c>
      <c r="AG15" s="543" t="str">
        <f t="shared" si="1"/>
        <v/>
      </c>
    </row>
    <row r="16" spans="1:33" ht="36.75" customHeight="1">
      <c r="A16" s="528">
        <f t="shared" si="2"/>
        <v>5</v>
      </c>
      <c r="B16" s="529">
        <f>IF(基本情報入力シート!C38="","",基本情報入力シート!C38)</f>
        <v>2</v>
      </c>
      <c r="C16" s="530">
        <f>IF(基本情報入力シート!D38="","",基本情報入力シート!D38)</f>
        <v>9</v>
      </c>
      <c r="D16" s="531">
        <f>IF(基本情報入力シート!E38="","",基本情報入力シート!E38)</f>
        <v>5</v>
      </c>
      <c r="E16" s="531">
        <f>IF(基本情報入力シート!F38="","",基本情報入力シート!F38)</f>
        <v>0</v>
      </c>
      <c r="F16" s="531">
        <f>IF(基本情報入力シート!G38="","",基本情報入力シート!G38)</f>
        <v>4</v>
      </c>
      <c r="G16" s="531">
        <f>IF(基本情報入力シート!H38="","",基本情報入力シート!H38)</f>
        <v>0</v>
      </c>
      <c r="H16" s="531">
        <f>IF(基本情報入力シート!I38="","",基本情報入力シート!I38)</f>
        <v>0</v>
      </c>
      <c r="I16" s="531">
        <f>IF(基本情報入力シート!J38="","",基本情報入力シート!J38)</f>
        <v>0</v>
      </c>
      <c r="J16" s="531">
        <f>IF(基本情報入力シート!K38="","",基本情報入力シート!K38)</f>
        <v>0</v>
      </c>
      <c r="K16" s="532">
        <f>IF(基本情報入力シート!L38="","",基本情報入力シート!L38)</f>
        <v>0</v>
      </c>
      <c r="L16" s="533" t="str">
        <f>IF(基本情報入力シート!M38="","",基本情報入力シート!M38)</f>
        <v>奈良県</v>
      </c>
      <c r="M16" s="533" t="str">
        <f>IF(基本情報入力シート!R38="","",基本情報入力シート!R38)</f>
        <v>奈良県</v>
      </c>
      <c r="N16" s="533" t="str">
        <f>IF(基本情報入力シート!W38="","",基本情報入力シート!W38)</f>
        <v>桜井市</v>
      </c>
      <c r="O16" s="528" t="str">
        <f>IF(基本情報入力シート!X38="","",基本情報入力シート!X38)</f>
        <v>ならけんひろば</v>
      </c>
      <c r="P16" s="534" t="str">
        <f>IF(基本情報入力シート!Y38="","",基本情報入力シート!Y38)</f>
        <v>放課後等デイサービス</v>
      </c>
      <c r="Q16" s="535" t="e">
        <f>IF(基本情報入力シート!#REF!="","",基本情報入力シート!#REF!)</f>
        <v>#REF!</v>
      </c>
      <c r="R16" s="536" t="s">
        <v>449</v>
      </c>
      <c r="S16" s="537" t="s">
        <v>65</v>
      </c>
      <c r="T16" s="560">
        <f>IF(P16="","",VLOOKUP(P16,【参考】数式用!$A$5:$H$34,MATCH(S16,【参考】数式用!$C$4:$E$4,0)+2,0))</f>
        <v>8.4000000000000005E-2</v>
      </c>
      <c r="U16" s="104" t="s">
        <v>19</v>
      </c>
      <c r="V16" s="639">
        <v>3</v>
      </c>
      <c r="W16" s="101" t="s">
        <v>11</v>
      </c>
      <c r="X16" s="538">
        <v>4</v>
      </c>
      <c r="Y16" s="312" t="s">
        <v>73</v>
      </c>
      <c r="Z16" s="539">
        <v>4</v>
      </c>
      <c r="AA16" s="101" t="s">
        <v>11</v>
      </c>
      <c r="AB16" s="539">
        <v>3</v>
      </c>
      <c r="AC16" s="101" t="s">
        <v>15</v>
      </c>
      <c r="AD16" s="540" t="s">
        <v>30</v>
      </c>
      <c r="AE16" s="541">
        <f t="shared" si="0"/>
        <v>12</v>
      </c>
      <c r="AF16" s="542" t="s">
        <v>50</v>
      </c>
      <c r="AG16" s="543" t="str">
        <f t="shared" si="1"/>
        <v/>
      </c>
    </row>
    <row r="17" spans="1:33" ht="36.75" customHeight="1">
      <c r="A17" s="528">
        <f t="shared" si="2"/>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e">
        <f>IF(基本情報入力シート!#REF!="","",基本情報入力シート!#REF!)</f>
        <v>#REF!</v>
      </c>
      <c r="R17" s="536" t="s">
        <v>449</v>
      </c>
      <c r="S17" s="537" t="s">
        <v>65</v>
      </c>
      <c r="T17" s="560" t="str">
        <f>IF(P17="","",VLOOKUP(P17,【参考】数式用!$A$5:$H$34,MATCH(S17,【参考】数式用!$C$4:$E$4,0)+2,0))</f>
        <v/>
      </c>
      <c r="U17" s="104" t="s">
        <v>153</v>
      </c>
      <c r="V17" s="639">
        <v>3</v>
      </c>
      <c r="W17" s="101" t="s">
        <v>154</v>
      </c>
      <c r="X17" s="538">
        <v>4</v>
      </c>
      <c r="Y17" s="312" t="s">
        <v>155</v>
      </c>
      <c r="Z17" s="539">
        <v>4</v>
      </c>
      <c r="AA17" s="101" t="s">
        <v>154</v>
      </c>
      <c r="AB17" s="539">
        <v>3</v>
      </c>
      <c r="AC17" s="101" t="s">
        <v>156</v>
      </c>
      <c r="AD17" s="540" t="s">
        <v>157</v>
      </c>
      <c r="AE17" s="541">
        <f t="shared" si="0"/>
        <v>12</v>
      </c>
      <c r="AF17" s="542" t="s">
        <v>158</v>
      </c>
      <c r="AG17" s="543" t="str">
        <f t="shared" si="1"/>
        <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e">
        <f>IF(基本情報入力シート!#REF!="","",基本情報入力シート!#REF!)</f>
        <v>#REF!</v>
      </c>
      <c r="R18" s="536"/>
      <c r="S18" s="537"/>
      <c r="T18" s="560" t="str">
        <f>IF(P18="","",VLOOKUP(P18,【参考】数式用!$A$5:$H$34,MATCH(S18,【参考】数式用!$C$4:$E$4,0)+2,0))</f>
        <v/>
      </c>
      <c r="U18" s="104" t="s">
        <v>153</v>
      </c>
      <c r="V18" s="639"/>
      <c r="W18" s="101" t="s">
        <v>154</v>
      </c>
      <c r="X18" s="538"/>
      <c r="Y18" s="312" t="s">
        <v>155</v>
      </c>
      <c r="Z18" s="539"/>
      <c r="AA18" s="101" t="s">
        <v>154</v>
      </c>
      <c r="AB18" s="539"/>
      <c r="AC18" s="101" t="s">
        <v>156</v>
      </c>
      <c r="AD18" s="540" t="s">
        <v>157</v>
      </c>
      <c r="AE18" s="541" t="str">
        <f t="shared" si="0"/>
        <v/>
      </c>
      <c r="AF18" s="542" t="s">
        <v>158</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e">
        <f>IF(基本情報入力シート!#REF!="","",基本情報入力シート!#REF!)</f>
        <v>#REF!</v>
      </c>
      <c r="R19" s="536"/>
      <c r="S19" s="537"/>
      <c r="T19" s="560" t="str">
        <f>IF(P19="","",VLOOKUP(P19,【参考】数式用!$A$5:$H$34,MATCH(S19,【参考】数式用!$C$4:$E$4,0)+2,0))</f>
        <v/>
      </c>
      <c r="U19" s="104" t="s">
        <v>153</v>
      </c>
      <c r="V19" s="639"/>
      <c r="W19" s="101" t="s">
        <v>154</v>
      </c>
      <c r="X19" s="538"/>
      <c r="Y19" s="312" t="s">
        <v>155</v>
      </c>
      <c r="Z19" s="539"/>
      <c r="AA19" s="101" t="s">
        <v>154</v>
      </c>
      <c r="AB19" s="539"/>
      <c r="AC19" s="101" t="s">
        <v>156</v>
      </c>
      <c r="AD19" s="540" t="s">
        <v>157</v>
      </c>
      <c r="AE19" s="541" t="str">
        <f t="shared" si="0"/>
        <v/>
      </c>
      <c r="AF19" s="542" t="s">
        <v>158</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e">
        <f>IF(基本情報入力シート!#REF!="","",基本情報入力シート!#REF!)</f>
        <v>#REF!</v>
      </c>
      <c r="R20" s="536"/>
      <c r="S20" s="537"/>
      <c r="T20" s="560" t="str">
        <f>IF(P20="","",VLOOKUP(P20,【参考】数式用!$A$5:$H$34,MATCH(S20,【参考】数式用!$C$4:$E$4,0)+2,0))</f>
        <v/>
      </c>
      <c r="U20" s="104" t="s">
        <v>153</v>
      </c>
      <c r="V20" s="639"/>
      <c r="W20" s="101" t="s">
        <v>154</v>
      </c>
      <c r="X20" s="538"/>
      <c r="Y20" s="312" t="s">
        <v>155</v>
      </c>
      <c r="Z20" s="539"/>
      <c r="AA20" s="101" t="s">
        <v>154</v>
      </c>
      <c r="AB20" s="539"/>
      <c r="AC20" s="101" t="s">
        <v>156</v>
      </c>
      <c r="AD20" s="540" t="s">
        <v>157</v>
      </c>
      <c r="AE20" s="541" t="str">
        <f t="shared" si="0"/>
        <v/>
      </c>
      <c r="AF20" s="542" t="s">
        <v>158</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e">
        <f>IF(基本情報入力シート!#REF!="","",基本情報入力シート!#REF!)</f>
        <v>#REF!</v>
      </c>
      <c r="R21" s="536"/>
      <c r="S21" s="537"/>
      <c r="T21" s="560" t="str">
        <f>IF(P21="","",VLOOKUP(P21,【参考】数式用!$A$5:$H$34,MATCH(S21,【参考】数式用!$C$4:$E$4,0)+2,0))</f>
        <v/>
      </c>
      <c r="U21" s="104" t="s">
        <v>153</v>
      </c>
      <c r="V21" s="639"/>
      <c r="W21" s="101" t="s">
        <v>154</v>
      </c>
      <c r="X21" s="538"/>
      <c r="Y21" s="312" t="s">
        <v>155</v>
      </c>
      <c r="Z21" s="539"/>
      <c r="AA21" s="101" t="s">
        <v>154</v>
      </c>
      <c r="AB21" s="539"/>
      <c r="AC21" s="101" t="s">
        <v>156</v>
      </c>
      <c r="AD21" s="540" t="s">
        <v>157</v>
      </c>
      <c r="AE21" s="541" t="str">
        <f t="shared" si="0"/>
        <v/>
      </c>
      <c r="AF21" s="542" t="s">
        <v>158</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e">
        <f>IF(基本情報入力シート!#REF!="","",基本情報入力シート!#REF!)</f>
        <v>#REF!</v>
      </c>
      <c r="R22" s="536"/>
      <c r="S22" s="537"/>
      <c r="T22" s="560" t="str">
        <f>IF(P22="","",VLOOKUP(P22,【参考】数式用!$A$5:$H$34,MATCH(S22,【参考】数式用!$C$4:$E$4,0)+2,0))</f>
        <v/>
      </c>
      <c r="U22" s="104" t="s">
        <v>153</v>
      </c>
      <c r="V22" s="639"/>
      <c r="W22" s="101" t="s">
        <v>154</v>
      </c>
      <c r="X22" s="538"/>
      <c r="Y22" s="312" t="s">
        <v>155</v>
      </c>
      <c r="Z22" s="539"/>
      <c r="AA22" s="101" t="s">
        <v>154</v>
      </c>
      <c r="AB22" s="539"/>
      <c r="AC22" s="101" t="s">
        <v>156</v>
      </c>
      <c r="AD22" s="540" t="s">
        <v>157</v>
      </c>
      <c r="AE22" s="541" t="str">
        <f t="shared" si="0"/>
        <v/>
      </c>
      <c r="AF22" s="542" t="s">
        <v>158</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e">
        <f>IF(基本情報入力シート!#REF!="","",基本情報入力シート!#REF!)</f>
        <v>#REF!</v>
      </c>
      <c r="R23" s="536"/>
      <c r="S23" s="537"/>
      <c r="T23" s="560" t="str">
        <f>IF(P23="","",VLOOKUP(P23,【参考】数式用!$A$5:$H$34,MATCH(S23,【参考】数式用!$C$4:$E$4,0)+2,0))</f>
        <v/>
      </c>
      <c r="U23" s="104" t="s">
        <v>153</v>
      </c>
      <c r="V23" s="639"/>
      <c r="W23" s="101" t="s">
        <v>154</v>
      </c>
      <c r="X23" s="538"/>
      <c r="Y23" s="312" t="s">
        <v>155</v>
      </c>
      <c r="Z23" s="539"/>
      <c r="AA23" s="101" t="s">
        <v>154</v>
      </c>
      <c r="AB23" s="539"/>
      <c r="AC23" s="101" t="s">
        <v>156</v>
      </c>
      <c r="AD23" s="540" t="s">
        <v>157</v>
      </c>
      <c r="AE23" s="541" t="str">
        <f t="shared" si="0"/>
        <v/>
      </c>
      <c r="AF23" s="542" t="s">
        <v>158</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e">
        <f>IF(基本情報入力シート!#REF!="","",基本情報入力シート!#REF!)</f>
        <v>#REF!</v>
      </c>
      <c r="R24" s="536"/>
      <c r="S24" s="537"/>
      <c r="T24" s="560" t="str">
        <f>IF(P24="","",VLOOKUP(P24,【参考】数式用!$A$5:$H$34,MATCH(S24,【参考】数式用!$C$4:$E$4,0)+2,0))</f>
        <v/>
      </c>
      <c r="U24" s="104" t="s">
        <v>153</v>
      </c>
      <c r="V24" s="639"/>
      <c r="W24" s="101" t="s">
        <v>154</v>
      </c>
      <c r="X24" s="538"/>
      <c r="Y24" s="312" t="s">
        <v>155</v>
      </c>
      <c r="Z24" s="539"/>
      <c r="AA24" s="101" t="s">
        <v>154</v>
      </c>
      <c r="AB24" s="539"/>
      <c r="AC24" s="101" t="s">
        <v>156</v>
      </c>
      <c r="AD24" s="540" t="s">
        <v>157</v>
      </c>
      <c r="AE24" s="541" t="str">
        <f t="shared" si="0"/>
        <v/>
      </c>
      <c r="AF24" s="542" t="s">
        <v>158</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e">
        <f>IF(基本情報入力シート!#REF!="","",基本情報入力シート!#REF!)</f>
        <v>#REF!</v>
      </c>
      <c r="R25" s="536"/>
      <c r="S25" s="537"/>
      <c r="T25" s="560" t="str">
        <f>IF(P25="","",VLOOKUP(P25,【参考】数式用!$A$5:$H$34,MATCH(S25,【参考】数式用!$C$4:$E$4,0)+2,0))</f>
        <v/>
      </c>
      <c r="U25" s="104" t="s">
        <v>153</v>
      </c>
      <c r="V25" s="639"/>
      <c r="W25" s="101" t="s">
        <v>154</v>
      </c>
      <c r="X25" s="538"/>
      <c r="Y25" s="312" t="s">
        <v>155</v>
      </c>
      <c r="Z25" s="539"/>
      <c r="AA25" s="101" t="s">
        <v>154</v>
      </c>
      <c r="AB25" s="539"/>
      <c r="AC25" s="101" t="s">
        <v>156</v>
      </c>
      <c r="AD25" s="540" t="s">
        <v>157</v>
      </c>
      <c r="AE25" s="541" t="str">
        <f t="shared" si="0"/>
        <v/>
      </c>
      <c r="AF25" s="542" t="s">
        <v>158</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e">
        <f>IF(基本情報入力シート!#REF!="","",基本情報入力シート!#REF!)</f>
        <v>#REF!</v>
      </c>
      <c r="R26" s="536"/>
      <c r="S26" s="537"/>
      <c r="T26" s="560" t="str">
        <f>IF(P26="","",VLOOKUP(P26,【参考】数式用!$A$5:$H$34,MATCH(S26,【参考】数式用!$C$4:$E$4,0)+2,0))</f>
        <v/>
      </c>
      <c r="U26" s="104" t="s">
        <v>153</v>
      </c>
      <c r="V26" s="639"/>
      <c r="W26" s="101" t="s">
        <v>154</v>
      </c>
      <c r="X26" s="538"/>
      <c r="Y26" s="312" t="s">
        <v>155</v>
      </c>
      <c r="Z26" s="539"/>
      <c r="AA26" s="101" t="s">
        <v>154</v>
      </c>
      <c r="AB26" s="539"/>
      <c r="AC26" s="101" t="s">
        <v>156</v>
      </c>
      <c r="AD26" s="540" t="s">
        <v>157</v>
      </c>
      <c r="AE26" s="541" t="str">
        <f t="shared" si="0"/>
        <v/>
      </c>
      <c r="AF26" s="542" t="s">
        <v>158</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e">
        <f>IF(基本情報入力シート!#REF!="","",基本情報入力シート!#REF!)</f>
        <v>#REF!</v>
      </c>
      <c r="R27" s="536"/>
      <c r="S27" s="537"/>
      <c r="T27" s="560" t="str">
        <f>IF(P27="","",VLOOKUP(P27,【参考】数式用!$A$5:$H$34,MATCH(S27,【参考】数式用!$C$4:$E$4,0)+2,0))</f>
        <v/>
      </c>
      <c r="U27" s="104" t="s">
        <v>153</v>
      </c>
      <c r="V27" s="639"/>
      <c r="W27" s="101" t="s">
        <v>154</v>
      </c>
      <c r="X27" s="538"/>
      <c r="Y27" s="312" t="s">
        <v>155</v>
      </c>
      <c r="Z27" s="539"/>
      <c r="AA27" s="101" t="s">
        <v>154</v>
      </c>
      <c r="AB27" s="539"/>
      <c r="AC27" s="101" t="s">
        <v>156</v>
      </c>
      <c r="AD27" s="540" t="s">
        <v>157</v>
      </c>
      <c r="AE27" s="541" t="str">
        <f t="shared" si="0"/>
        <v/>
      </c>
      <c r="AF27" s="542" t="s">
        <v>158</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e">
        <f>IF(基本情報入力シート!#REF!="","",基本情報入力シート!#REF!)</f>
        <v>#REF!</v>
      </c>
      <c r="R28" s="536"/>
      <c r="S28" s="537"/>
      <c r="T28" s="560" t="str">
        <f>IF(P28="","",VLOOKUP(P28,【参考】数式用!$A$5:$H$34,MATCH(S28,【参考】数式用!$C$4:$E$4,0)+2,0))</f>
        <v/>
      </c>
      <c r="U28" s="104" t="s">
        <v>153</v>
      </c>
      <c r="V28" s="639"/>
      <c r="W28" s="101" t="s">
        <v>154</v>
      </c>
      <c r="X28" s="538"/>
      <c r="Y28" s="312" t="s">
        <v>155</v>
      </c>
      <c r="Z28" s="539"/>
      <c r="AA28" s="101" t="s">
        <v>154</v>
      </c>
      <c r="AB28" s="539"/>
      <c r="AC28" s="101" t="s">
        <v>156</v>
      </c>
      <c r="AD28" s="540" t="s">
        <v>157</v>
      </c>
      <c r="AE28" s="541" t="str">
        <f t="shared" si="0"/>
        <v/>
      </c>
      <c r="AF28" s="542" t="s">
        <v>158</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e">
        <f>IF(基本情報入力シート!#REF!="","",基本情報入力シート!#REF!)</f>
        <v>#REF!</v>
      </c>
      <c r="R29" s="536"/>
      <c r="S29" s="537"/>
      <c r="T29" s="560" t="str">
        <f>IF(P29="","",VLOOKUP(P29,【参考】数式用!$A$5:$H$34,MATCH(S29,【参考】数式用!$C$4:$E$4,0)+2,0))</f>
        <v/>
      </c>
      <c r="U29" s="104" t="s">
        <v>153</v>
      </c>
      <c r="V29" s="639"/>
      <c r="W29" s="101" t="s">
        <v>154</v>
      </c>
      <c r="X29" s="538"/>
      <c r="Y29" s="312" t="s">
        <v>155</v>
      </c>
      <c r="Z29" s="539"/>
      <c r="AA29" s="101" t="s">
        <v>154</v>
      </c>
      <c r="AB29" s="539"/>
      <c r="AC29" s="101" t="s">
        <v>156</v>
      </c>
      <c r="AD29" s="540" t="s">
        <v>157</v>
      </c>
      <c r="AE29" s="541" t="str">
        <f t="shared" si="0"/>
        <v/>
      </c>
      <c r="AF29" s="542" t="s">
        <v>158</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e">
        <f>IF(基本情報入力シート!#REF!="","",基本情報入力シート!#REF!)</f>
        <v>#REF!</v>
      </c>
      <c r="R30" s="536"/>
      <c r="S30" s="537"/>
      <c r="T30" s="560" t="str">
        <f>IF(P30="","",VLOOKUP(P30,【参考】数式用!$A$5:$H$34,MATCH(S30,【参考】数式用!$C$4:$E$4,0)+2,0))</f>
        <v/>
      </c>
      <c r="U30" s="104" t="s">
        <v>153</v>
      </c>
      <c r="V30" s="639"/>
      <c r="W30" s="101" t="s">
        <v>154</v>
      </c>
      <c r="X30" s="538"/>
      <c r="Y30" s="312" t="s">
        <v>155</v>
      </c>
      <c r="Z30" s="539"/>
      <c r="AA30" s="101" t="s">
        <v>154</v>
      </c>
      <c r="AB30" s="539"/>
      <c r="AC30" s="101" t="s">
        <v>156</v>
      </c>
      <c r="AD30" s="540" t="s">
        <v>157</v>
      </c>
      <c r="AE30" s="541" t="str">
        <f t="shared" si="0"/>
        <v/>
      </c>
      <c r="AF30" s="542" t="s">
        <v>158</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e">
        <f>IF(基本情報入力シート!#REF!="","",基本情報入力シート!#REF!)</f>
        <v>#REF!</v>
      </c>
      <c r="R31" s="536"/>
      <c r="S31" s="537"/>
      <c r="T31" s="560" t="str">
        <f>IF(P31="","",VLOOKUP(P31,【参考】数式用!$A$5:$H$34,MATCH(S31,【参考】数式用!$C$4:$E$4,0)+2,0))</f>
        <v/>
      </c>
      <c r="U31" s="104" t="s">
        <v>153</v>
      </c>
      <c r="V31" s="639"/>
      <c r="W31" s="101" t="s">
        <v>154</v>
      </c>
      <c r="X31" s="538"/>
      <c r="Y31" s="312" t="s">
        <v>155</v>
      </c>
      <c r="Z31" s="539"/>
      <c r="AA31" s="101" t="s">
        <v>154</v>
      </c>
      <c r="AB31" s="539"/>
      <c r="AC31" s="101" t="s">
        <v>156</v>
      </c>
      <c r="AD31" s="540" t="s">
        <v>157</v>
      </c>
      <c r="AE31" s="541" t="str">
        <f t="shared" si="0"/>
        <v/>
      </c>
      <c r="AF31" s="542" t="s">
        <v>158</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e">
        <f>IF(基本情報入力シート!#REF!="","",基本情報入力シート!#REF!)</f>
        <v>#REF!</v>
      </c>
      <c r="R32" s="536"/>
      <c r="S32" s="537"/>
      <c r="T32" s="560" t="str">
        <f>IF(P32="","",VLOOKUP(P32,【参考】数式用!$A$5:$H$34,MATCH(S32,【参考】数式用!$C$4:$E$4,0)+2,0))</f>
        <v/>
      </c>
      <c r="U32" s="104" t="s">
        <v>153</v>
      </c>
      <c r="V32" s="639"/>
      <c r="W32" s="101" t="s">
        <v>154</v>
      </c>
      <c r="X32" s="538"/>
      <c r="Y32" s="312" t="s">
        <v>155</v>
      </c>
      <c r="Z32" s="539"/>
      <c r="AA32" s="101" t="s">
        <v>154</v>
      </c>
      <c r="AB32" s="539"/>
      <c r="AC32" s="101" t="s">
        <v>156</v>
      </c>
      <c r="AD32" s="540" t="s">
        <v>157</v>
      </c>
      <c r="AE32" s="541" t="str">
        <f t="shared" si="0"/>
        <v/>
      </c>
      <c r="AF32" s="542" t="s">
        <v>158</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e">
        <f>IF(基本情報入力シート!#REF!="","",基本情報入力シート!#REF!)</f>
        <v>#REF!</v>
      </c>
      <c r="R33" s="536"/>
      <c r="S33" s="537"/>
      <c r="T33" s="560" t="str">
        <f>IF(P33="","",VLOOKUP(P33,【参考】数式用!$A$5:$H$34,MATCH(S33,【参考】数式用!$C$4:$E$4,0)+2,0))</f>
        <v/>
      </c>
      <c r="U33" s="104" t="s">
        <v>153</v>
      </c>
      <c r="V33" s="639"/>
      <c r="W33" s="101" t="s">
        <v>154</v>
      </c>
      <c r="X33" s="538"/>
      <c r="Y33" s="312" t="s">
        <v>155</v>
      </c>
      <c r="Z33" s="539"/>
      <c r="AA33" s="101" t="s">
        <v>154</v>
      </c>
      <c r="AB33" s="539"/>
      <c r="AC33" s="101" t="s">
        <v>156</v>
      </c>
      <c r="AD33" s="540" t="s">
        <v>157</v>
      </c>
      <c r="AE33" s="541" t="str">
        <f t="shared" si="0"/>
        <v/>
      </c>
      <c r="AF33" s="542" t="s">
        <v>158</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e">
        <f>IF(基本情報入力シート!#REF!="","",基本情報入力シート!#REF!)</f>
        <v>#REF!</v>
      </c>
      <c r="R34" s="536"/>
      <c r="S34" s="537"/>
      <c r="T34" s="560" t="str">
        <f>IF(P34="","",VLOOKUP(P34,【参考】数式用!$A$5:$H$34,MATCH(S34,【参考】数式用!$C$4:$E$4,0)+2,0))</f>
        <v/>
      </c>
      <c r="U34" s="104" t="s">
        <v>153</v>
      </c>
      <c r="V34" s="639"/>
      <c r="W34" s="101" t="s">
        <v>154</v>
      </c>
      <c r="X34" s="538"/>
      <c r="Y34" s="312" t="s">
        <v>155</v>
      </c>
      <c r="Z34" s="539"/>
      <c r="AA34" s="101" t="s">
        <v>154</v>
      </c>
      <c r="AB34" s="539"/>
      <c r="AC34" s="101" t="s">
        <v>156</v>
      </c>
      <c r="AD34" s="540" t="s">
        <v>157</v>
      </c>
      <c r="AE34" s="541" t="str">
        <f t="shared" si="0"/>
        <v/>
      </c>
      <c r="AF34" s="542" t="s">
        <v>158</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e">
        <f>IF(基本情報入力シート!#REF!="","",基本情報入力シート!#REF!)</f>
        <v>#REF!</v>
      </c>
      <c r="R35" s="536"/>
      <c r="S35" s="537"/>
      <c r="T35" s="560" t="str">
        <f>IF(P35="","",VLOOKUP(P35,【参考】数式用!$A$5:$H$34,MATCH(S35,【参考】数式用!$C$4:$E$4,0)+2,0))</f>
        <v/>
      </c>
      <c r="U35" s="104" t="s">
        <v>153</v>
      </c>
      <c r="V35" s="639"/>
      <c r="W35" s="101" t="s">
        <v>154</v>
      </c>
      <c r="X35" s="538"/>
      <c r="Y35" s="312" t="s">
        <v>155</v>
      </c>
      <c r="Z35" s="539"/>
      <c r="AA35" s="101" t="s">
        <v>154</v>
      </c>
      <c r="AB35" s="539"/>
      <c r="AC35" s="101" t="s">
        <v>156</v>
      </c>
      <c r="AD35" s="540" t="s">
        <v>157</v>
      </c>
      <c r="AE35" s="541" t="str">
        <f t="shared" si="0"/>
        <v/>
      </c>
      <c r="AF35" s="542" t="s">
        <v>158</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e">
        <f>IF(基本情報入力シート!#REF!="","",基本情報入力シート!#REF!)</f>
        <v>#REF!</v>
      </c>
      <c r="R36" s="536"/>
      <c r="S36" s="537"/>
      <c r="T36" s="560" t="str">
        <f>IF(P36="","",VLOOKUP(P36,【参考】数式用!$A$5:$H$34,MATCH(S36,【参考】数式用!$C$4:$E$4,0)+2,0))</f>
        <v/>
      </c>
      <c r="U36" s="104" t="s">
        <v>153</v>
      </c>
      <c r="V36" s="639"/>
      <c r="W36" s="101" t="s">
        <v>154</v>
      </c>
      <c r="X36" s="538"/>
      <c r="Y36" s="312" t="s">
        <v>155</v>
      </c>
      <c r="Z36" s="539"/>
      <c r="AA36" s="101" t="s">
        <v>154</v>
      </c>
      <c r="AB36" s="539"/>
      <c r="AC36" s="101" t="s">
        <v>156</v>
      </c>
      <c r="AD36" s="540" t="s">
        <v>157</v>
      </c>
      <c r="AE36" s="541" t="str">
        <f t="shared" si="0"/>
        <v/>
      </c>
      <c r="AF36" s="542" t="s">
        <v>158</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e">
        <f>IF(基本情報入力シート!#REF!="","",基本情報入力シート!#REF!)</f>
        <v>#REF!</v>
      </c>
      <c r="R37" s="536"/>
      <c r="S37" s="537"/>
      <c r="T37" s="560" t="str">
        <f>IF(P37="","",VLOOKUP(P37,【参考】数式用!$A$5:$H$34,MATCH(S37,【参考】数式用!$C$4:$E$4,0)+2,0))</f>
        <v/>
      </c>
      <c r="U37" s="104" t="s">
        <v>153</v>
      </c>
      <c r="V37" s="639"/>
      <c r="W37" s="101" t="s">
        <v>154</v>
      </c>
      <c r="X37" s="538"/>
      <c r="Y37" s="312" t="s">
        <v>155</v>
      </c>
      <c r="Z37" s="539"/>
      <c r="AA37" s="101" t="s">
        <v>154</v>
      </c>
      <c r="AB37" s="539"/>
      <c r="AC37" s="101" t="s">
        <v>156</v>
      </c>
      <c r="AD37" s="540" t="s">
        <v>157</v>
      </c>
      <c r="AE37" s="541" t="str">
        <f t="shared" si="0"/>
        <v/>
      </c>
      <c r="AF37" s="542" t="s">
        <v>158</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e">
        <f>IF(基本情報入力シート!#REF!="","",基本情報入力シート!#REF!)</f>
        <v>#REF!</v>
      </c>
      <c r="R38" s="536"/>
      <c r="S38" s="537"/>
      <c r="T38" s="560" t="str">
        <f>IF(P38="","",VLOOKUP(P38,【参考】数式用!$A$5:$H$34,MATCH(S38,【参考】数式用!$C$4:$E$4,0)+2,0))</f>
        <v/>
      </c>
      <c r="U38" s="104" t="s">
        <v>153</v>
      </c>
      <c r="V38" s="639"/>
      <c r="W38" s="101" t="s">
        <v>154</v>
      </c>
      <c r="X38" s="538"/>
      <c r="Y38" s="312" t="s">
        <v>155</v>
      </c>
      <c r="Z38" s="539"/>
      <c r="AA38" s="101" t="s">
        <v>154</v>
      </c>
      <c r="AB38" s="539"/>
      <c r="AC38" s="101" t="s">
        <v>156</v>
      </c>
      <c r="AD38" s="540" t="s">
        <v>157</v>
      </c>
      <c r="AE38" s="541" t="str">
        <f t="shared" si="0"/>
        <v/>
      </c>
      <c r="AF38" s="542" t="s">
        <v>158</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e">
        <f>IF(基本情報入力シート!#REF!="","",基本情報入力シート!#REF!)</f>
        <v>#REF!</v>
      </c>
      <c r="R39" s="536"/>
      <c r="S39" s="537"/>
      <c r="T39" s="560" t="str">
        <f>IF(P39="","",VLOOKUP(P39,【参考】数式用!$A$5:$H$34,MATCH(S39,【参考】数式用!$C$4:$E$4,0)+2,0))</f>
        <v/>
      </c>
      <c r="U39" s="104" t="s">
        <v>153</v>
      </c>
      <c r="V39" s="639"/>
      <c r="W39" s="101" t="s">
        <v>154</v>
      </c>
      <c r="X39" s="538"/>
      <c r="Y39" s="312" t="s">
        <v>155</v>
      </c>
      <c r="Z39" s="539"/>
      <c r="AA39" s="101" t="s">
        <v>154</v>
      </c>
      <c r="AB39" s="539"/>
      <c r="AC39" s="101" t="s">
        <v>156</v>
      </c>
      <c r="AD39" s="540" t="s">
        <v>157</v>
      </c>
      <c r="AE39" s="541" t="str">
        <f t="shared" si="0"/>
        <v/>
      </c>
      <c r="AF39" s="542" t="s">
        <v>158</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e">
        <f>IF(基本情報入力シート!#REF!="","",基本情報入力シート!#REF!)</f>
        <v>#REF!</v>
      </c>
      <c r="R40" s="536"/>
      <c r="S40" s="537"/>
      <c r="T40" s="560" t="str">
        <f>IF(P40="","",VLOOKUP(P40,【参考】数式用!$A$5:$H$34,MATCH(S40,【参考】数式用!$C$4:$E$4,0)+2,0))</f>
        <v/>
      </c>
      <c r="U40" s="104" t="s">
        <v>153</v>
      </c>
      <c r="V40" s="639"/>
      <c r="W40" s="101" t="s">
        <v>154</v>
      </c>
      <c r="X40" s="538"/>
      <c r="Y40" s="312" t="s">
        <v>155</v>
      </c>
      <c r="Z40" s="539"/>
      <c r="AA40" s="101" t="s">
        <v>154</v>
      </c>
      <c r="AB40" s="539"/>
      <c r="AC40" s="101" t="s">
        <v>156</v>
      </c>
      <c r="AD40" s="540" t="s">
        <v>157</v>
      </c>
      <c r="AE40" s="541" t="str">
        <f t="shared" si="0"/>
        <v/>
      </c>
      <c r="AF40" s="542" t="s">
        <v>158</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e">
        <f>IF(基本情報入力シート!#REF!="","",基本情報入力シート!#REF!)</f>
        <v>#REF!</v>
      </c>
      <c r="R41" s="536"/>
      <c r="S41" s="537"/>
      <c r="T41" s="560" t="str">
        <f>IF(P41="","",VLOOKUP(P41,【参考】数式用!$A$5:$H$34,MATCH(S41,【参考】数式用!$C$4:$E$4,0)+2,0))</f>
        <v/>
      </c>
      <c r="U41" s="104" t="s">
        <v>153</v>
      </c>
      <c r="V41" s="639"/>
      <c r="W41" s="101" t="s">
        <v>154</v>
      </c>
      <c r="X41" s="538"/>
      <c r="Y41" s="312" t="s">
        <v>155</v>
      </c>
      <c r="Z41" s="539"/>
      <c r="AA41" s="101" t="s">
        <v>154</v>
      </c>
      <c r="AB41" s="539"/>
      <c r="AC41" s="101" t="s">
        <v>156</v>
      </c>
      <c r="AD41" s="540" t="s">
        <v>157</v>
      </c>
      <c r="AE41" s="541" t="str">
        <f t="shared" si="0"/>
        <v/>
      </c>
      <c r="AF41" s="542" t="s">
        <v>158</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e">
        <f>IF(基本情報入力シート!#REF!="","",基本情報入力シート!#REF!)</f>
        <v>#REF!</v>
      </c>
      <c r="R42" s="536"/>
      <c r="S42" s="537"/>
      <c r="T42" s="560" t="str">
        <f>IF(P42="","",VLOOKUP(P42,【参考】数式用!$A$5:$H$34,MATCH(S42,【参考】数式用!$C$4:$E$4,0)+2,0))</f>
        <v/>
      </c>
      <c r="U42" s="104" t="s">
        <v>153</v>
      </c>
      <c r="V42" s="639"/>
      <c r="W42" s="101" t="s">
        <v>154</v>
      </c>
      <c r="X42" s="538"/>
      <c r="Y42" s="312" t="s">
        <v>155</v>
      </c>
      <c r="Z42" s="539"/>
      <c r="AA42" s="101" t="s">
        <v>154</v>
      </c>
      <c r="AB42" s="539"/>
      <c r="AC42" s="101" t="s">
        <v>156</v>
      </c>
      <c r="AD42" s="540" t="s">
        <v>157</v>
      </c>
      <c r="AE42" s="541" t="str">
        <f t="shared" si="0"/>
        <v/>
      </c>
      <c r="AF42" s="542" t="s">
        <v>158</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e">
        <f>IF(基本情報入力シート!#REF!="","",基本情報入力シート!#REF!)</f>
        <v>#REF!</v>
      </c>
      <c r="R43" s="536"/>
      <c r="S43" s="537"/>
      <c r="T43" s="560" t="str">
        <f>IF(P43="","",VLOOKUP(P43,【参考】数式用!$A$5:$H$34,MATCH(S43,【参考】数式用!$C$4:$E$4,0)+2,0))</f>
        <v/>
      </c>
      <c r="U43" s="104" t="s">
        <v>153</v>
      </c>
      <c r="V43" s="639"/>
      <c r="W43" s="101" t="s">
        <v>154</v>
      </c>
      <c r="X43" s="538"/>
      <c r="Y43" s="312" t="s">
        <v>155</v>
      </c>
      <c r="Z43" s="539"/>
      <c r="AA43" s="101" t="s">
        <v>154</v>
      </c>
      <c r="AB43" s="539"/>
      <c r="AC43" s="101" t="s">
        <v>156</v>
      </c>
      <c r="AD43" s="540" t="s">
        <v>157</v>
      </c>
      <c r="AE43" s="541" t="str">
        <f t="shared" si="0"/>
        <v/>
      </c>
      <c r="AF43" s="542" t="s">
        <v>158</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e">
        <f>IF(基本情報入力シート!#REF!="","",基本情報入力シート!#REF!)</f>
        <v>#REF!</v>
      </c>
      <c r="R44" s="536"/>
      <c r="S44" s="537"/>
      <c r="T44" s="560" t="str">
        <f>IF(P44="","",VLOOKUP(P44,【参考】数式用!$A$5:$H$34,MATCH(S44,【参考】数式用!$C$4:$E$4,0)+2,0))</f>
        <v/>
      </c>
      <c r="U44" s="104" t="s">
        <v>153</v>
      </c>
      <c r="V44" s="639"/>
      <c r="W44" s="101" t="s">
        <v>154</v>
      </c>
      <c r="X44" s="538"/>
      <c r="Y44" s="312" t="s">
        <v>155</v>
      </c>
      <c r="Z44" s="539"/>
      <c r="AA44" s="101" t="s">
        <v>154</v>
      </c>
      <c r="AB44" s="539"/>
      <c r="AC44" s="101" t="s">
        <v>156</v>
      </c>
      <c r="AD44" s="540" t="s">
        <v>157</v>
      </c>
      <c r="AE44" s="541" t="str">
        <f t="shared" si="0"/>
        <v/>
      </c>
      <c r="AF44" s="542" t="s">
        <v>158</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e">
        <f>IF(基本情報入力シート!#REF!="","",基本情報入力シート!#REF!)</f>
        <v>#REF!</v>
      </c>
      <c r="R45" s="536"/>
      <c r="S45" s="537"/>
      <c r="T45" s="560" t="str">
        <f>IF(P45="","",VLOOKUP(P45,【参考】数式用!$A$5:$H$34,MATCH(S45,【参考】数式用!$C$4:$E$4,0)+2,0))</f>
        <v/>
      </c>
      <c r="U45" s="104" t="s">
        <v>153</v>
      </c>
      <c r="V45" s="639"/>
      <c r="W45" s="101" t="s">
        <v>154</v>
      </c>
      <c r="X45" s="538"/>
      <c r="Y45" s="312" t="s">
        <v>155</v>
      </c>
      <c r="Z45" s="539"/>
      <c r="AA45" s="101" t="s">
        <v>154</v>
      </c>
      <c r="AB45" s="539"/>
      <c r="AC45" s="101" t="s">
        <v>156</v>
      </c>
      <c r="AD45" s="540" t="s">
        <v>157</v>
      </c>
      <c r="AE45" s="541" t="str">
        <f t="shared" si="0"/>
        <v/>
      </c>
      <c r="AF45" s="542" t="s">
        <v>158</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e">
        <f>IF(基本情報入力シート!#REF!="","",基本情報入力シート!#REF!)</f>
        <v>#REF!</v>
      </c>
      <c r="R46" s="536"/>
      <c r="S46" s="537"/>
      <c r="T46" s="560" t="str">
        <f>IF(P46="","",VLOOKUP(P46,【参考】数式用!$A$5:$H$34,MATCH(S46,【参考】数式用!$C$4:$E$4,0)+2,0))</f>
        <v/>
      </c>
      <c r="U46" s="104" t="s">
        <v>153</v>
      </c>
      <c r="V46" s="639"/>
      <c r="W46" s="101" t="s">
        <v>154</v>
      </c>
      <c r="X46" s="538"/>
      <c r="Y46" s="312" t="s">
        <v>155</v>
      </c>
      <c r="Z46" s="539"/>
      <c r="AA46" s="101" t="s">
        <v>154</v>
      </c>
      <c r="AB46" s="539"/>
      <c r="AC46" s="101" t="s">
        <v>156</v>
      </c>
      <c r="AD46" s="540" t="s">
        <v>157</v>
      </c>
      <c r="AE46" s="541" t="str">
        <f t="shared" si="0"/>
        <v/>
      </c>
      <c r="AF46" s="542" t="s">
        <v>158</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e">
        <f>IF(基本情報入力シート!#REF!="","",基本情報入力シート!#REF!)</f>
        <v>#REF!</v>
      </c>
      <c r="R47" s="536"/>
      <c r="S47" s="537"/>
      <c r="T47" s="560" t="str">
        <f>IF(P47="","",VLOOKUP(P47,【参考】数式用!$A$5:$H$34,MATCH(S47,【参考】数式用!$C$4:$E$4,0)+2,0))</f>
        <v/>
      </c>
      <c r="U47" s="104" t="s">
        <v>153</v>
      </c>
      <c r="V47" s="639"/>
      <c r="W47" s="101" t="s">
        <v>154</v>
      </c>
      <c r="X47" s="538"/>
      <c r="Y47" s="312" t="s">
        <v>155</v>
      </c>
      <c r="Z47" s="539"/>
      <c r="AA47" s="101" t="s">
        <v>154</v>
      </c>
      <c r="AB47" s="539"/>
      <c r="AC47" s="101" t="s">
        <v>156</v>
      </c>
      <c r="AD47" s="540" t="s">
        <v>157</v>
      </c>
      <c r="AE47" s="541" t="str">
        <f t="shared" si="0"/>
        <v/>
      </c>
      <c r="AF47" s="542" t="s">
        <v>158</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e">
        <f>IF(基本情報入力シート!#REF!="","",基本情報入力シート!#REF!)</f>
        <v>#REF!</v>
      </c>
      <c r="R48" s="536"/>
      <c r="S48" s="537"/>
      <c r="T48" s="560" t="str">
        <f>IF(P48="","",VLOOKUP(P48,【参考】数式用!$A$5:$H$34,MATCH(S48,【参考】数式用!$C$4:$E$4,0)+2,0))</f>
        <v/>
      </c>
      <c r="U48" s="104" t="s">
        <v>153</v>
      </c>
      <c r="V48" s="639"/>
      <c r="W48" s="101" t="s">
        <v>154</v>
      </c>
      <c r="X48" s="538"/>
      <c r="Y48" s="312" t="s">
        <v>155</v>
      </c>
      <c r="Z48" s="539"/>
      <c r="AA48" s="101" t="s">
        <v>154</v>
      </c>
      <c r="AB48" s="539"/>
      <c r="AC48" s="101" t="s">
        <v>156</v>
      </c>
      <c r="AD48" s="540" t="s">
        <v>157</v>
      </c>
      <c r="AE48" s="541" t="str">
        <f t="shared" si="0"/>
        <v/>
      </c>
      <c r="AF48" s="542" t="s">
        <v>158</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e">
        <f>IF(基本情報入力シート!#REF!="","",基本情報入力シート!#REF!)</f>
        <v>#REF!</v>
      </c>
      <c r="R49" s="536"/>
      <c r="S49" s="537"/>
      <c r="T49" s="560" t="str">
        <f>IF(P49="","",VLOOKUP(P49,【参考】数式用!$A$5:$H$34,MATCH(S49,【参考】数式用!$C$4:$E$4,0)+2,0))</f>
        <v/>
      </c>
      <c r="U49" s="104" t="s">
        <v>153</v>
      </c>
      <c r="V49" s="639"/>
      <c r="W49" s="101" t="s">
        <v>154</v>
      </c>
      <c r="X49" s="538"/>
      <c r="Y49" s="312" t="s">
        <v>155</v>
      </c>
      <c r="Z49" s="539"/>
      <c r="AA49" s="101" t="s">
        <v>154</v>
      </c>
      <c r="AB49" s="539"/>
      <c r="AC49" s="101" t="s">
        <v>156</v>
      </c>
      <c r="AD49" s="540" t="s">
        <v>157</v>
      </c>
      <c r="AE49" s="541" t="str">
        <f t="shared" si="0"/>
        <v/>
      </c>
      <c r="AF49" s="542" t="s">
        <v>158</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e">
        <f>IF(基本情報入力シート!#REF!="","",基本情報入力シート!#REF!)</f>
        <v>#REF!</v>
      </c>
      <c r="R50" s="536"/>
      <c r="S50" s="537"/>
      <c r="T50" s="560" t="str">
        <f>IF(P50="","",VLOOKUP(P50,【参考】数式用!$A$5:$H$34,MATCH(S50,【参考】数式用!$C$4:$E$4,0)+2,0))</f>
        <v/>
      </c>
      <c r="U50" s="104" t="s">
        <v>153</v>
      </c>
      <c r="V50" s="639"/>
      <c r="W50" s="101" t="s">
        <v>154</v>
      </c>
      <c r="X50" s="538"/>
      <c r="Y50" s="312" t="s">
        <v>155</v>
      </c>
      <c r="Z50" s="539"/>
      <c r="AA50" s="101" t="s">
        <v>154</v>
      </c>
      <c r="AB50" s="539"/>
      <c r="AC50" s="101" t="s">
        <v>156</v>
      </c>
      <c r="AD50" s="540" t="s">
        <v>157</v>
      </c>
      <c r="AE50" s="541" t="str">
        <f t="shared" si="0"/>
        <v/>
      </c>
      <c r="AF50" s="542" t="s">
        <v>158</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e">
        <f>IF(基本情報入力シート!#REF!="","",基本情報入力シート!#REF!)</f>
        <v>#REF!</v>
      </c>
      <c r="R51" s="536"/>
      <c r="S51" s="537"/>
      <c r="T51" s="560" t="str">
        <f>IF(P51="","",VLOOKUP(P51,【参考】数式用!$A$5:$H$34,MATCH(S51,【参考】数式用!$C$4:$E$4,0)+2,0))</f>
        <v/>
      </c>
      <c r="U51" s="104" t="s">
        <v>153</v>
      </c>
      <c r="V51" s="639"/>
      <c r="W51" s="101" t="s">
        <v>154</v>
      </c>
      <c r="X51" s="538"/>
      <c r="Y51" s="312" t="s">
        <v>155</v>
      </c>
      <c r="Z51" s="539"/>
      <c r="AA51" s="101" t="s">
        <v>154</v>
      </c>
      <c r="AB51" s="539"/>
      <c r="AC51" s="101" t="s">
        <v>156</v>
      </c>
      <c r="AD51" s="540" t="s">
        <v>157</v>
      </c>
      <c r="AE51" s="541" t="str">
        <f t="shared" si="0"/>
        <v/>
      </c>
      <c r="AF51" s="544" t="s">
        <v>158</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e">
        <f>IF(基本情報入力シート!#REF!="","",基本情報入力シート!#REF!)</f>
        <v>#REF!</v>
      </c>
      <c r="R52" s="536"/>
      <c r="S52" s="537"/>
      <c r="T52" s="560" t="str">
        <f>IF(P52="","",VLOOKUP(P52,【参考】数式用!$A$5:$H$34,MATCH(S52,【参考】数式用!$C$4:$E$4,0)+2,0))</f>
        <v/>
      </c>
      <c r="U52" s="104" t="s">
        <v>153</v>
      </c>
      <c r="V52" s="639"/>
      <c r="W52" s="101" t="s">
        <v>154</v>
      </c>
      <c r="X52" s="538"/>
      <c r="Y52" s="312" t="s">
        <v>155</v>
      </c>
      <c r="Z52" s="539"/>
      <c r="AA52" s="101" t="s">
        <v>154</v>
      </c>
      <c r="AB52" s="539"/>
      <c r="AC52" s="101" t="s">
        <v>156</v>
      </c>
      <c r="AD52" s="540" t="s">
        <v>157</v>
      </c>
      <c r="AE52" s="541" t="str">
        <f t="shared" si="0"/>
        <v/>
      </c>
      <c r="AF52" s="544" t="s">
        <v>158</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e">
        <f>IF(基本情報入力シート!#REF!="","",基本情報入力シート!#REF!)</f>
        <v>#REF!</v>
      </c>
      <c r="R53" s="536"/>
      <c r="S53" s="537"/>
      <c r="T53" s="560" t="str">
        <f>IF(P53="","",VLOOKUP(P53,【参考】数式用!$A$5:$H$34,MATCH(S53,【参考】数式用!$C$4:$E$4,0)+2,0))</f>
        <v/>
      </c>
      <c r="U53" s="104" t="s">
        <v>153</v>
      </c>
      <c r="V53" s="639"/>
      <c r="W53" s="101" t="s">
        <v>154</v>
      </c>
      <c r="X53" s="538"/>
      <c r="Y53" s="312" t="s">
        <v>155</v>
      </c>
      <c r="Z53" s="539"/>
      <c r="AA53" s="101" t="s">
        <v>154</v>
      </c>
      <c r="AB53" s="539"/>
      <c r="AC53" s="101" t="s">
        <v>156</v>
      </c>
      <c r="AD53" s="540" t="s">
        <v>157</v>
      </c>
      <c r="AE53" s="541" t="str">
        <f t="shared" si="0"/>
        <v/>
      </c>
      <c r="AF53" s="544" t="s">
        <v>158</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e">
        <f>IF(基本情報入力シート!#REF!="","",基本情報入力シート!#REF!)</f>
        <v>#REF!</v>
      </c>
      <c r="R54" s="536"/>
      <c r="S54" s="537"/>
      <c r="T54" s="560" t="str">
        <f>IF(P54="","",VLOOKUP(P54,【参考】数式用!$A$5:$H$34,MATCH(S54,【参考】数式用!$C$4:$E$4,0)+2,0))</f>
        <v/>
      </c>
      <c r="U54" s="104" t="s">
        <v>153</v>
      </c>
      <c r="V54" s="639"/>
      <c r="W54" s="101" t="s">
        <v>154</v>
      </c>
      <c r="X54" s="538"/>
      <c r="Y54" s="312" t="s">
        <v>155</v>
      </c>
      <c r="Z54" s="539"/>
      <c r="AA54" s="101" t="s">
        <v>154</v>
      </c>
      <c r="AB54" s="539"/>
      <c r="AC54" s="101" t="s">
        <v>156</v>
      </c>
      <c r="AD54" s="540" t="s">
        <v>157</v>
      </c>
      <c r="AE54" s="541" t="str">
        <f t="shared" si="0"/>
        <v/>
      </c>
      <c r="AF54" s="544" t="s">
        <v>158</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e">
        <f>IF(基本情報入力シート!#REF!="","",基本情報入力シート!#REF!)</f>
        <v>#REF!</v>
      </c>
      <c r="R55" s="536"/>
      <c r="S55" s="537"/>
      <c r="T55" s="560" t="str">
        <f>IF(P55="","",VLOOKUP(P55,【参考】数式用!$A$5:$H$34,MATCH(S55,【参考】数式用!$C$4:$E$4,0)+2,0))</f>
        <v/>
      </c>
      <c r="U55" s="104" t="s">
        <v>153</v>
      </c>
      <c r="V55" s="639"/>
      <c r="W55" s="101" t="s">
        <v>154</v>
      </c>
      <c r="X55" s="538"/>
      <c r="Y55" s="312" t="s">
        <v>155</v>
      </c>
      <c r="Z55" s="539"/>
      <c r="AA55" s="101" t="s">
        <v>154</v>
      </c>
      <c r="AB55" s="539"/>
      <c r="AC55" s="101" t="s">
        <v>156</v>
      </c>
      <c r="AD55" s="540" t="s">
        <v>157</v>
      </c>
      <c r="AE55" s="541" t="str">
        <f t="shared" si="0"/>
        <v/>
      </c>
      <c r="AF55" s="544" t="s">
        <v>158</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e">
        <f>IF(基本情報入力シート!#REF!="","",基本情報入力シート!#REF!)</f>
        <v>#REF!</v>
      </c>
      <c r="R56" s="536"/>
      <c r="S56" s="537"/>
      <c r="T56" s="560" t="str">
        <f>IF(P56="","",VLOOKUP(P56,【参考】数式用!$A$5:$H$34,MATCH(S56,【参考】数式用!$C$4:$E$4,0)+2,0))</f>
        <v/>
      </c>
      <c r="U56" s="104" t="s">
        <v>153</v>
      </c>
      <c r="V56" s="639"/>
      <c r="W56" s="101" t="s">
        <v>154</v>
      </c>
      <c r="X56" s="538"/>
      <c r="Y56" s="312" t="s">
        <v>155</v>
      </c>
      <c r="Z56" s="539"/>
      <c r="AA56" s="101" t="s">
        <v>154</v>
      </c>
      <c r="AB56" s="539"/>
      <c r="AC56" s="101" t="s">
        <v>156</v>
      </c>
      <c r="AD56" s="540" t="s">
        <v>157</v>
      </c>
      <c r="AE56" s="541" t="str">
        <f t="shared" si="0"/>
        <v/>
      </c>
      <c r="AF56" s="544" t="s">
        <v>158</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e">
        <f>IF(基本情報入力シート!#REF!="","",基本情報入力シート!#REF!)</f>
        <v>#REF!</v>
      </c>
      <c r="R57" s="536"/>
      <c r="S57" s="537"/>
      <c r="T57" s="560" t="str">
        <f>IF(P57="","",VLOOKUP(P57,【参考】数式用!$A$5:$H$34,MATCH(S57,【参考】数式用!$C$4:$E$4,0)+2,0))</f>
        <v/>
      </c>
      <c r="U57" s="104" t="s">
        <v>153</v>
      </c>
      <c r="V57" s="639"/>
      <c r="W57" s="101" t="s">
        <v>154</v>
      </c>
      <c r="X57" s="538"/>
      <c r="Y57" s="312" t="s">
        <v>155</v>
      </c>
      <c r="Z57" s="539"/>
      <c r="AA57" s="101" t="s">
        <v>154</v>
      </c>
      <c r="AB57" s="539"/>
      <c r="AC57" s="101" t="s">
        <v>156</v>
      </c>
      <c r="AD57" s="540" t="s">
        <v>157</v>
      </c>
      <c r="AE57" s="541" t="str">
        <f t="shared" si="0"/>
        <v/>
      </c>
      <c r="AF57" s="544" t="s">
        <v>158</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e">
        <f>IF(基本情報入力シート!#REF!="","",基本情報入力シート!#REF!)</f>
        <v>#REF!</v>
      </c>
      <c r="R58" s="536"/>
      <c r="S58" s="537"/>
      <c r="T58" s="560" t="str">
        <f>IF(P58="","",VLOOKUP(P58,【参考】数式用!$A$5:$H$34,MATCH(S58,【参考】数式用!$C$4:$E$4,0)+2,0))</f>
        <v/>
      </c>
      <c r="U58" s="104" t="s">
        <v>153</v>
      </c>
      <c r="V58" s="639"/>
      <c r="W58" s="101" t="s">
        <v>154</v>
      </c>
      <c r="X58" s="538"/>
      <c r="Y58" s="312" t="s">
        <v>155</v>
      </c>
      <c r="Z58" s="539"/>
      <c r="AA58" s="101" t="s">
        <v>154</v>
      </c>
      <c r="AB58" s="539"/>
      <c r="AC58" s="101" t="s">
        <v>156</v>
      </c>
      <c r="AD58" s="540" t="s">
        <v>157</v>
      </c>
      <c r="AE58" s="541" t="str">
        <f t="shared" si="0"/>
        <v/>
      </c>
      <c r="AF58" s="544" t="s">
        <v>158</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e">
        <f>IF(基本情報入力シート!#REF!="","",基本情報入力シート!#REF!)</f>
        <v>#REF!</v>
      </c>
      <c r="R59" s="536"/>
      <c r="S59" s="537"/>
      <c r="T59" s="560" t="str">
        <f>IF(P59="","",VLOOKUP(P59,【参考】数式用!$A$5:$H$34,MATCH(S59,【参考】数式用!$C$4:$E$4,0)+2,0))</f>
        <v/>
      </c>
      <c r="U59" s="104" t="s">
        <v>153</v>
      </c>
      <c r="V59" s="639"/>
      <c r="W59" s="101" t="s">
        <v>154</v>
      </c>
      <c r="X59" s="538"/>
      <c r="Y59" s="312" t="s">
        <v>155</v>
      </c>
      <c r="Z59" s="539"/>
      <c r="AA59" s="101" t="s">
        <v>154</v>
      </c>
      <c r="AB59" s="539"/>
      <c r="AC59" s="101" t="s">
        <v>156</v>
      </c>
      <c r="AD59" s="540" t="s">
        <v>157</v>
      </c>
      <c r="AE59" s="541" t="str">
        <f t="shared" si="0"/>
        <v/>
      </c>
      <c r="AF59" s="544" t="s">
        <v>158</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e">
        <f>IF(基本情報入力シート!#REF!="","",基本情報入力シート!#REF!)</f>
        <v>#REF!</v>
      </c>
      <c r="R60" s="536"/>
      <c r="S60" s="537"/>
      <c r="T60" s="560" t="str">
        <f>IF(P60="","",VLOOKUP(P60,【参考】数式用!$A$5:$H$34,MATCH(S60,【参考】数式用!$C$4:$E$4,0)+2,0))</f>
        <v/>
      </c>
      <c r="U60" s="104" t="s">
        <v>153</v>
      </c>
      <c r="V60" s="639"/>
      <c r="W60" s="101" t="s">
        <v>154</v>
      </c>
      <c r="X60" s="538"/>
      <c r="Y60" s="312" t="s">
        <v>155</v>
      </c>
      <c r="Z60" s="539"/>
      <c r="AA60" s="101" t="s">
        <v>154</v>
      </c>
      <c r="AB60" s="539"/>
      <c r="AC60" s="101" t="s">
        <v>156</v>
      </c>
      <c r="AD60" s="540" t="s">
        <v>157</v>
      </c>
      <c r="AE60" s="541" t="str">
        <f t="shared" si="0"/>
        <v/>
      </c>
      <c r="AF60" s="544" t="s">
        <v>158</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e">
        <f>IF(基本情報入力シート!#REF!="","",基本情報入力シート!#REF!)</f>
        <v>#REF!</v>
      </c>
      <c r="R61" s="536"/>
      <c r="S61" s="537"/>
      <c r="T61" s="560" t="str">
        <f>IF(P61="","",VLOOKUP(P61,【参考】数式用!$A$5:$H$34,MATCH(S61,【参考】数式用!$C$4:$E$4,0)+2,0))</f>
        <v/>
      </c>
      <c r="U61" s="104" t="s">
        <v>153</v>
      </c>
      <c r="V61" s="639"/>
      <c r="W61" s="101" t="s">
        <v>154</v>
      </c>
      <c r="X61" s="538"/>
      <c r="Y61" s="312" t="s">
        <v>155</v>
      </c>
      <c r="Z61" s="539"/>
      <c r="AA61" s="101" t="s">
        <v>154</v>
      </c>
      <c r="AB61" s="539"/>
      <c r="AC61" s="101" t="s">
        <v>156</v>
      </c>
      <c r="AD61" s="540" t="s">
        <v>157</v>
      </c>
      <c r="AE61" s="541" t="str">
        <f t="shared" si="0"/>
        <v/>
      </c>
      <c r="AF61" s="544" t="s">
        <v>158</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e">
        <f>IF(基本情報入力シート!#REF!="","",基本情報入力シート!#REF!)</f>
        <v>#REF!</v>
      </c>
      <c r="R62" s="536"/>
      <c r="S62" s="537"/>
      <c r="T62" s="560" t="str">
        <f>IF(P62="","",VLOOKUP(P62,【参考】数式用!$A$5:$H$34,MATCH(S62,【参考】数式用!$C$4:$E$4,0)+2,0))</f>
        <v/>
      </c>
      <c r="U62" s="104" t="s">
        <v>153</v>
      </c>
      <c r="V62" s="639"/>
      <c r="W62" s="101" t="s">
        <v>154</v>
      </c>
      <c r="X62" s="538"/>
      <c r="Y62" s="312" t="s">
        <v>155</v>
      </c>
      <c r="Z62" s="539"/>
      <c r="AA62" s="101" t="s">
        <v>154</v>
      </c>
      <c r="AB62" s="539"/>
      <c r="AC62" s="101" t="s">
        <v>156</v>
      </c>
      <c r="AD62" s="540" t="s">
        <v>157</v>
      </c>
      <c r="AE62" s="541" t="str">
        <f t="shared" si="0"/>
        <v/>
      </c>
      <c r="AF62" s="544" t="s">
        <v>158</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e">
        <f>IF(基本情報入力シート!#REF!="","",基本情報入力シート!#REF!)</f>
        <v>#REF!</v>
      </c>
      <c r="R63" s="536"/>
      <c r="S63" s="537"/>
      <c r="T63" s="560" t="str">
        <f>IF(P63="","",VLOOKUP(P63,【参考】数式用!$A$5:$H$34,MATCH(S63,【参考】数式用!$C$4:$E$4,0)+2,0))</f>
        <v/>
      </c>
      <c r="U63" s="104" t="s">
        <v>153</v>
      </c>
      <c r="V63" s="639"/>
      <c r="W63" s="101" t="s">
        <v>154</v>
      </c>
      <c r="X63" s="538"/>
      <c r="Y63" s="312" t="s">
        <v>155</v>
      </c>
      <c r="Z63" s="539"/>
      <c r="AA63" s="101" t="s">
        <v>154</v>
      </c>
      <c r="AB63" s="539"/>
      <c r="AC63" s="101" t="s">
        <v>156</v>
      </c>
      <c r="AD63" s="540" t="s">
        <v>157</v>
      </c>
      <c r="AE63" s="541" t="str">
        <f t="shared" si="0"/>
        <v/>
      </c>
      <c r="AF63" s="544" t="s">
        <v>158</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e">
        <f>IF(基本情報入力シート!#REF!="","",基本情報入力シート!#REF!)</f>
        <v>#REF!</v>
      </c>
      <c r="R64" s="536"/>
      <c r="S64" s="537"/>
      <c r="T64" s="560" t="str">
        <f>IF(P64="","",VLOOKUP(P64,【参考】数式用!$A$5:$H$34,MATCH(S64,【参考】数式用!$C$4:$E$4,0)+2,0))</f>
        <v/>
      </c>
      <c r="U64" s="104" t="s">
        <v>153</v>
      </c>
      <c r="V64" s="639"/>
      <c r="W64" s="101" t="s">
        <v>154</v>
      </c>
      <c r="X64" s="538"/>
      <c r="Y64" s="312" t="s">
        <v>155</v>
      </c>
      <c r="Z64" s="539"/>
      <c r="AA64" s="101" t="s">
        <v>154</v>
      </c>
      <c r="AB64" s="539"/>
      <c r="AC64" s="101" t="s">
        <v>156</v>
      </c>
      <c r="AD64" s="540" t="s">
        <v>157</v>
      </c>
      <c r="AE64" s="541" t="str">
        <f t="shared" si="0"/>
        <v/>
      </c>
      <c r="AF64" s="544" t="s">
        <v>158</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e">
        <f>IF(基本情報入力シート!#REF!="","",基本情報入力シート!#REF!)</f>
        <v>#REF!</v>
      </c>
      <c r="R65" s="536"/>
      <c r="S65" s="537"/>
      <c r="T65" s="560" t="str">
        <f>IF(P65="","",VLOOKUP(P65,【参考】数式用!$A$5:$H$34,MATCH(S65,【参考】数式用!$C$4:$E$4,0)+2,0))</f>
        <v/>
      </c>
      <c r="U65" s="104" t="s">
        <v>153</v>
      </c>
      <c r="V65" s="639"/>
      <c r="W65" s="101" t="s">
        <v>154</v>
      </c>
      <c r="X65" s="538"/>
      <c r="Y65" s="312" t="s">
        <v>155</v>
      </c>
      <c r="Z65" s="539"/>
      <c r="AA65" s="101" t="s">
        <v>154</v>
      </c>
      <c r="AB65" s="539"/>
      <c r="AC65" s="101" t="s">
        <v>156</v>
      </c>
      <c r="AD65" s="540" t="s">
        <v>157</v>
      </c>
      <c r="AE65" s="541" t="str">
        <f t="shared" si="0"/>
        <v/>
      </c>
      <c r="AF65" s="544" t="s">
        <v>158</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e">
        <f>IF(基本情報入力シート!#REF!="","",基本情報入力シート!#REF!)</f>
        <v>#REF!</v>
      </c>
      <c r="R66" s="536"/>
      <c r="S66" s="537"/>
      <c r="T66" s="560" t="str">
        <f>IF(P66="","",VLOOKUP(P66,【参考】数式用!$A$5:$H$34,MATCH(S66,【参考】数式用!$C$4:$E$4,0)+2,0))</f>
        <v/>
      </c>
      <c r="U66" s="104" t="s">
        <v>153</v>
      </c>
      <c r="V66" s="639"/>
      <c r="W66" s="101" t="s">
        <v>154</v>
      </c>
      <c r="X66" s="538"/>
      <c r="Y66" s="312" t="s">
        <v>155</v>
      </c>
      <c r="Z66" s="539"/>
      <c r="AA66" s="101" t="s">
        <v>154</v>
      </c>
      <c r="AB66" s="539"/>
      <c r="AC66" s="101" t="s">
        <v>156</v>
      </c>
      <c r="AD66" s="540" t="s">
        <v>157</v>
      </c>
      <c r="AE66" s="541" t="str">
        <f t="shared" si="0"/>
        <v/>
      </c>
      <c r="AF66" s="544" t="s">
        <v>158</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e">
        <f>IF(基本情報入力シート!#REF!="","",基本情報入力シート!#REF!)</f>
        <v>#REF!</v>
      </c>
      <c r="R67" s="536"/>
      <c r="S67" s="537"/>
      <c r="T67" s="560" t="str">
        <f>IF(P67="","",VLOOKUP(P67,【参考】数式用!$A$5:$H$34,MATCH(S67,【参考】数式用!$C$4:$E$4,0)+2,0))</f>
        <v/>
      </c>
      <c r="U67" s="104" t="s">
        <v>153</v>
      </c>
      <c r="V67" s="639"/>
      <c r="W67" s="101" t="s">
        <v>154</v>
      </c>
      <c r="X67" s="538"/>
      <c r="Y67" s="312" t="s">
        <v>155</v>
      </c>
      <c r="Z67" s="539"/>
      <c r="AA67" s="101" t="s">
        <v>154</v>
      </c>
      <c r="AB67" s="539"/>
      <c r="AC67" s="101" t="s">
        <v>156</v>
      </c>
      <c r="AD67" s="540" t="s">
        <v>157</v>
      </c>
      <c r="AE67" s="541" t="str">
        <f t="shared" si="0"/>
        <v/>
      </c>
      <c r="AF67" s="544" t="s">
        <v>158</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e">
        <f>IF(基本情報入力シート!#REF!="","",基本情報入力シート!#REF!)</f>
        <v>#REF!</v>
      </c>
      <c r="R68" s="536"/>
      <c r="S68" s="537"/>
      <c r="T68" s="560" t="str">
        <f>IF(P68="","",VLOOKUP(P68,【参考】数式用!$A$5:$H$34,MATCH(S68,【参考】数式用!$C$4:$E$4,0)+2,0))</f>
        <v/>
      </c>
      <c r="U68" s="104" t="s">
        <v>153</v>
      </c>
      <c r="V68" s="639"/>
      <c r="W68" s="101" t="s">
        <v>154</v>
      </c>
      <c r="X68" s="538"/>
      <c r="Y68" s="312" t="s">
        <v>155</v>
      </c>
      <c r="Z68" s="539"/>
      <c r="AA68" s="101" t="s">
        <v>154</v>
      </c>
      <c r="AB68" s="539"/>
      <c r="AC68" s="101" t="s">
        <v>156</v>
      </c>
      <c r="AD68" s="540" t="s">
        <v>157</v>
      </c>
      <c r="AE68" s="541" t="str">
        <f t="shared" si="0"/>
        <v/>
      </c>
      <c r="AF68" s="544" t="s">
        <v>158</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e">
        <f>IF(基本情報入力シート!#REF!="","",基本情報入力シート!#REF!)</f>
        <v>#REF!</v>
      </c>
      <c r="R69" s="536"/>
      <c r="S69" s="537"/>
      <c r="T69" s="560" t="str">
        <f>IF(P69="","",VLOOKUP(P69,【参考】数式用!$A$5:$H$34,MATCH(S69,【参考】数式用!$C$4:$E$4,0)+2,0))</f>
        <v/>
      </c>
      <c r="U69" s="104" t="s">
        <v>153</v>
      </c>
      <c r="V69" s="639"/>
      <c r="W69" s="101" t="s">
        <v>154</v>
      </c>
      <c r="X69" s="538"/>
      <c r="Y69" s="312" t="s">
        <v>155</v>
      </c>
      <c r="Z69" s="539"/>
      <c r="AA69" s="101" t="s">
        <v>154</v>
      </c>
      <c r="AB69" s="539"/>
      <c r="AC69" s="101" t="s">
        <v>156</v>
      </c>
      <c r="AD69" s="540" t="s">
        <v>157</v>
      </c>
      <c r="AE69" s="541" t="str">
        <f t="shared" si="0"/>
        <v/>
      </c>
      <c r="AF69" s="544" t="s">
        <v>158</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e">
        <f>IF(基本情報入力シート!#REF!="","",基本情報入力シート!#REF!)</f>
        <v>#REF!</v>
      </c>
      <c r="R70" s="536"/>
      <c r="S70" s="537"/>
      <c r="T70" s="560" t="str">
        <f>IF(P70="","",VLOOKUP(P70,【参考】数式用!$A$5:$H$34,MATCH(S70,【参考】数式用!$C$4:$E$4,0)+2,0))</f>
        <v/>
      </c>
      <c r="U70" s="104" t="s">
        <v>153</v>
      </c>
      <c r="V70" s="639"/>
      <c r="W70" s="101" t="s">
        <v>154</v>
      </c>
      <c r="X70" s="538"/>
      <c r="Y70" s="312" t="s">
        <v>155</v>
      </c>
      <c r="Z70" s="539"/>
      <c r="AA70" s="101" t="s">
        <v>154</v>
      </c>
      <c r="AB70" s="539"/>
      <c r="AC70" s="101" t="s">
        <v>156</v>
      </c>
      <c r="AD70" s="540" t="s">
        <v>157</v>
      </c>
      <c r="AE70" s="541" t="str">
        <f t="shared" si="0"/>
        <v/>
      </c>
      <c r="AF70" s="544" t="s">
        <v>158</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e">
        <f>IF(基本情報入力シート!#REF!="","",基本情報入力シート!#REF!)</f>
        <v>#REF!</v>
      </c>
      <c r="R71" s="536"/>
      <c r="S71" s="537"/>
      <c r="T71" s="560" t="str">
        <f>IF(P71="","",VLOOKUP(P71,【参考】数式用!$A$5:$H$34,MATCH(S71,【参考】数式用!$C$4:$E$4,0)+2,0))</f>
        <v/>
      </c>
      <c r="U71" s="104" t="s">
        <v>153</v>
      </c>
      <c r="V71" s="639"/>
      <c r="W71" s="101" t="s">
        <v>154</v>
      </c>
      <c r="X71" s="538"/>
      <c r="Y71" s="312" t="s">
        <v>155</v>
      </c>
      <c r="Z71" s="539"/>
      <c r="AA71" s="101" t="s">
        <v>154</v>
      </c>
      <c r="AB71" s="539"/>
      <c r="AC71" s="101" t="s">
        <v>156</v>
      </c>
      <c r="AD71" s="540" t="s">
        <v>157</v>
      </c>
      <c r="AE71" s="541" t="str">
        <f t="shared" si="0"/>
        <v/>
      </c>
      <c r="AF71" s="544" t="s">
        <v>158</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e">
        <f>IF(基本情報入力シート!#REF!="","",基本情報入力シート!#REF!)</f>
        <v>#REF!</v>
      </c>
      <c r="R72" s="536"/>
      <c r="S72" s="537"/>
      <c r="T72" s="560" t="str">
        <f>IF(P72="","",VLOOKUP(P72,【参考】数式用!$A$5:$H$34,MATCH(S72,【参考】数式用!$C$4:$E$4,0)+2,0))</f>
        <v/>
      </c>
      <c r="U72" s="104" t="s">
        <v>153</v>
      </c>
      <c r="V72" s="639"/>
      <c r="W72" s="101" t="s">
        <v>154</v>
      </c>
      <c r="X72" s="538"/>
      <c r="Y72" s="312" t="s">
        <v>155</v>
      </c>
      <c r="Z72" s="539"/>
      <c r="AA72" s="101" t="s">
        <v>154</v>
      </c>
      <c r="AB72" s="539"/>
      <c r="AC72" s="101" t="s">
        <v>156</v>
      </c>
      <c r="AD72" s="540" t="s">
        <v>157</v>
      </c>
      <c r="AE72" s="541" t="str">
        <f t="shared" si="0"/>
        <v/>
      </c>
      <c r="AF72" s="544" t="s">
        <v>158</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e">
        <f>IF(基本情報入力シート!#REF!="","",基本情報入力シート!#REF!)</f>
        <v>#REF!</v>
      </c>
      <c r="R73" s="536"/>
      <c r="S73" s="537"/>
      <c r="T73" s="560" t="str">
        <f>IF(P73="","",VLOOKUP(P73,【参考】数式用!$A$5:$H$34,MATCH(S73,【参考】数式用!$C$4:$E$4,0)+2,0))</f>
        <v/>
      </c>
      <c r="U73" s="104" t="s">
        <v>153</v>
      </c>
      <c r="V73" s="639"/>
      <c r="W73" s="101" t="s">
        <v>154</v>
      </c>
      <c r="X73" s="538"/>
      <c r="Y73" s="312" t="s">
        <v>155</v>
      </c>
      <c r="Z73" s="539"/>
      <c r="AA73" s="101" t="s">
        <v>154</v>
      </c>
      <c r="AB73" s="539"/>
      <c r="AC73" s="101" t="s">
        <v>156</v>
      </c>
      <c r="AD73" s="540" t="s">
        <v>157</v>
      </c>
      <c r="AE73" s="541" t="str">
        <f t="shared" si="0"/>
        <v/>
      </c>
      <c r="AF73" s="544" t="s">
        <v>158</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e">
        <f>IF(基本情報入力シート!#REF!="","",基本情報入力シート!#REF!)</f>
        <v>#REF!</v>
      </c>
      <c r="R74" s="536"/>
      <c r="S74" s="537"/>
      <c r="T74" s="560" t="str">
        <f>IF(P74="","",VLOOKUP(P74,【参考】数式用!$A$5:$H$34,MATCH(S74,【参考】数式用!$C$4:$E$4,0)+2,0))</f>
        <v/>
      </c>
      <c r="U74" s="104" t="s">
        <v>153</v>
      </c>
      <c r="V74" s="639"/>
      <c r="W74" s="101" t="s">
        <v>154</v>
      </c>
      <c r="X74" s="538"/>
      <c r="Y74" s="312" t="s">
        <v>155</v>
      </c>
      <c r="Z74" s="539"/>
      <c r="AA74" s="101" t="s">
        <v>154</v>
      </c>
      <c r="AB74" s="539"/>
      <c r="AC74" s="101" t="s">
        <v>156</v>
      </c>
      <c r="AD74" s="540" t="s">
        <v>157</v>
      </c>
      <c r="AE74" s="541" t="str">
        <f t="shared" si="0"/>
        <v/>
      </c>
      <c r="AF74" s="544" t="s">
        <v>158</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e">
        <f>IF(基本情報入力シート!#REF!="","",基本情報入力シート!#REF!)</f>
        <v>#REF!</v>
      </c>
      <c r="R75" s="536"/>
      <c r="S75" s="537"/>
      <c r="T75" s="560" t="str">
        <f>IF(P75="","",VLOOKUP(P75,【参考】数式用!$A$5:$H$34,MATCH(S75,【参考】数式用!$C$4:$E$4,0)+2,0))</f>
        <v/>
      </c>
      <c r="U75" s="104" t="s">
        <v>153</v>
      </c>
      <c r="V75" s="639"/>
      <c r="W75" s="101" t="s">
        <v>154</v>
      </c>
      <c r="X75" s="538"/>
      <c r="Y75" s="312" t="s">
        <v>155</v>
      </c>
      <c r="Z75" s="539"/>
      <c r="AA75" s="101" t="s">
        <v>154</v>
      </c>
      <c r="AB75" s="539"/>
      <c r="AC75" s="101" t="s">
        <v>156</v>
      </c>
      <c r="AD75" s="540" t="s">
        <v>157</v>
      </c>
      <c r="AE75" s="541" t="str">
        <f t="shared" si="0"/>
        <v/>
      </c>
      <c r="AF75" s="544" t="s">
        <v>158</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e">
        <f>IF(基本情報入力シート!#REF!="","",基本情報入力シート!#REF!)</f>
        <v>#REF!</v>
      </c>
      <c r="R76" s="536"/>
      <c r="S76" s="537"/>
      <c r="T76" s="560" t="str">
        <f>IF(P76="","",VLOOKUP(P76,【参考】数式用!$A$5:$H$34,MATCH(S76,【参考】数式用!$C$4:$E$4,0)+2,0))</f>
        <v/>
      </c>
      <c r="U76" s="104" t="s">
        <v>153</v>
      </c>
      <c r="V76" s="639"/>
      <c r="W76" s="101" t="s">
        <v>154</v>
      </c>
      <c r="X76" s="538"/>
      <c r="Y76" s="312" t="s">
        <v>155</v>
      </c>
      <c r="Z76" s="539"/>
      <c r="AA76" s="101" t="s">
        <v>154</v>
      </c>
      <c r="AB76" s="539"/>
      <c r="AC76" s="101" t="s">
        <v>156</v>
      </c>
      <c r="AD76" s="540" t="s">
        <v>157</v>
      </c>
      <c r="AE76" s="541" t="str">
        <f t="shared" si="0"/>
        <v/>
      </c>
      <c r="AF76" s="544" t="s">
        <v>158</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e">
        <f>IF(基本情報入力シート!#REF!="","",基本情報入力シート!#REF!)</f>
        <v>#REF!</v>
      </c>
      <c r="R77" s="536"/>
      <c r="S77" s="537"/>
      <c r="T77" s="560" t="str">
        <f>IF(P77="","",VLOOKUP(P77,【参考】数式用!$A$5:$H$34,MATCH(S77,【参考】数式用!$C$4:$E$4,0)+2,0))</f>
        <v/>
      </c>
      <c r="U77" s="104" t="s">
        <v>153</v>
      </c>
      <c r="V77" s="639"/>
      <c r="W77" s="101" t="s">
        <v>154</v>
      </c>
      <c r="X77" s="538"/>
      <c r="Y77" s="312" t="s">
        <v>155</v>
      </c>
      <c r="Z77" s="539"/>
      <c r="AA77" s="101" t="s">
        <v>154</v>
      </c>
      <c r="AB77" s="539"/>
      <c r="AC77" s="101" t="s">
        <v>156</v>
      </c>
      <c r="AD77" s="540" t="s">
        <v>157</v>
      </c>
      <c r="AE77" s="541" t="str">
        <f t="shared" ref="AE77:AE111" si="4">IF(AND(V77&gt;=1,X77&gt;=1,Z77&gt;=1,AB77&gt;=1),(Z77*12+AB77)-(V77*12+X77)+1,"")</f>
        <v/>
      </c>
      <c r="AF77" s="544" t="s">
        <v>158</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e">
        <f>IF(基本情報入力シート!#REF!="","",基本情報入力シート!#REF!)</f>
        <v>#REF!</v>
      </c>
      <c r="R78" s="536"/>
      <c r="S78" s="537"/>
      <c r="T78" s="560" t="str">
        <f>IF(P78="","",VLOOKUP(P78,【参考】数式用!$A$5:$H$34,MATCH(S78,【参考】数式用!$C$4:$E$4,0)+2,0))</f>
        <v/>
      </c>
      <c r="U78" s="104" t="s">
        <v>153</v>
      </c>
      <c r="V78" s="639"/>
      <c r="W78" s="101" t="s">
        <v>154</v>
      </c>
      <c r="X78" s="538"/>
      <c r="Y78" s="312" t="s">
        <v>155</v>
      </c>
      <c r="Z78" s="539"/>
      <c r="AA78" s="101" t="s">
        <v>154</v>
      </c>
      <c r="AB78" s="539"/>
      <c r="AC78" s="101" t="s">
        <v>156</v>
      </c>
      <c r="AD78" s="540" t="s">
        <v>157</v>
      </c>
      <c r="AE78" s="541" t="str">
        <f t="shared" si="4"/>
        <v/>
      </c>
      <c r="AF78" s="544" t="s">
        <v>158</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e">
        <f>IF(基本情報入力シート!#REF!="","",基本情報入力シート!#REF!)</f>
        <v>#REF!</v>
      </c>
      <c r="R79" s="536"/>
      <c r="S79" s="537"/>
      <c r="T79" s="560" t="str">
        <f>IF(P79="","",VLOOKUP(P79,【参考】数式用!$A$5:$H$34,MATCH(S79,【参考】数式用!$C$4:$E$4,0)+2,0))</f>
        <v/>
      </c>
      <c r="U79" s="104" t="s">
        <v>153</v>
      </c>
      <c r="V79" s="639"/>
      <c r="W79" s="101" t="s">
        <v>154</v>
      </c>
      <c r="X79" s="538"/>
      <c r="Y79" s="312" t="s">
        <v>155</v>
      </c>
      <c r="Z79" s="539"/>
      <c r="AA79" s="101" t="s">
        <v>154</v>
      </c>
      <c r="AB79" s="539"/>
      <c r="AC79" s="101" t="s">
        <v>156</v>
      </c>
      <c r="AD79" s="540" t="s">
        <v>157</v>
      </c>
      <c r="AE79" s="541" t="str">
        <f t="shared" si="4"/>
        <v/>
      </c>
      <c r="AF79" s="544" t="s">
        <v>158</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e">
        <f>IF(基本情報入力シート!#REF!="","",基本情報入力シート!#REF!)</f>
        <v>#REF!</v>
      </c>
      <c r="R80" s="536"/>
      <c r="S80" s="537"/>
      <c r="T80" s="560" t="str">
        <f>IF(P80="","",VLOOKUP(P80,【参考】数式用!$A$5:$H$34,MATCH(S80,【参考】数式用!$C$4:$E$4,0)+2,0))</f>
        <v/>
      </c>
      <c r="U80" s="104" t="s">
        <v>153</v>
      </c>
      <c r="V80" s="639"/>
      <c r="W80" s="101" t="s">
        <v>154</v>
      </c>
      <c r="X80" s="538"/>
      <c r="Y80" s="312" t="s">
        <v>155</v>
      </c>
      <c r="Z80" s="539"/>
      <c r="AA80" s="101" t="s">
        <v>154</v>
      </c>
      <c r="AB80" s="539"/>
      <c r="AC80" s="101" t="s">
        <v>156</v>
      </c>
      <c r="AD80" s="540" t="s">
        <v>157</v>
      </c>
      <c r="AE80" s="541" t="str">
        <f t="shared" si="4"/>
        <v/>
      </c>
      <c r="AF80" s="544" t="s">
        <v>158</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e">
        <f>IF(基本情報入力シート!#REF!="","",基本情報入力シート!#REF!)</f>
        <v>#REF!</v>
      </c>
      <c r="R81" s="536"/>
      <c r="S81" s="537"/>
      <c r="T81" s="560" t="str">
        <f>IF(P81="","",VLOOKUP(P81,【参考】数式用!$A$5:$H$34,MATCH(S81,【参考】数式用!$C$4:$E$4,0)+2,0))</f>
        <v/>
      </c>
      <c r="U81" s="104" t="s">
        <v>153</v>
      </c>
      <c r="V81" s="639"/>
      <c r="W81" s="101" t="s">
        <v>154</v>
      </c>
      <c r="X81" s="538"/>
      <c r="Y81" s="312" t="s">
        <v>155</v>
      </c>
      <c r="Z81" s="539"/>
      <c r="AA81" s="101" t="s">
        <v>154</v>
      </c>
      <c r="AB81" s="539"/>
      <c r="AC81" s="101" t="s">
        <v>156</v>
      </c>
      <c r="AD81" s="540" t="s">
        <v>157</v>
      </c>
      <c r="AE81" s="541" t="str">
        <f t="shared" si="4"/>
        <v/>
      </c>
      <c r="AF81" s="544" t="s">
        <v>158</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e">
        <f>IF(基本情報入力シート!#REF!="","",基本情報入力シート!#REF!)</f>
        <v>#REF!</v>
      </c>
      <c r="R82" s="536"/>
      <c r="S82" s="537"/>
      <c r="T82" s="560" t="str">
        <f>IF(P82="","",VLOOKUP(P82,【参考】数式用!$A$5:$H$34,MATCH(S82,【参考】数式用!$C$4:$E$4,0)+2,0))</f>
        <v/>
      </c>
      <c r="U82" s="104" t="s">
        <v>153</v>
      </c>
      <c r="V82" s="639"/>
      <c r="W82" s="101" t="s">
        <v>154</v>
      </c>
      <c r="X82" s="538"/>
      <c r="Y82" s="312" t="s">
        <v>155</v>
      </c>
      <c r="Z82" s="539"/>
      <c r="AA82" s="101" t="s">
        <v>154</v>
      </c>
      <c r="AB82" s="539"/>
      <c r="AC82" s="101" t="s">
        <v>156</v>
      </c>
      <c r="AD82" s="540" t="s">
        <v>157</v>
      </c>
      <c r="AE82" s="541" t="str">
        <f t="shared" si="4"/>
        <v/>
      </c>
      <c r="AF82" s="544" t="s">
        <v>158</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e">
        <f>IF(基本情報入力シート!#REF!="","",基本情報入力シート!#REF!)</f>
        <v>#REF!</v>
      </c>
      <c r="R83" s="536"/>
      <c r="S83" s="537"/>
      <c r="T83" s="560" t="str">
        <f>IF(P83="","",VLOOKUP(P83,【参考】数式用!$A$5:$H$34,MATCH(S83,【参考】数式用!$C$4:$E$4,0)+2,0))</f>
        <v/>
      </c>
      <c r="U83" s="104" t="s">
        <v>153</v>
      </c>
      <c r="V83" s="639"/>
      <c r="W83" s="101" t="s">
        <v>154</v>
      </c>
      <c r="X83" s="538"/>
      <c r="Y83" s="312" t="s">
        <v>155</v>
      </c>
      <c r="Z83" s="539"/>
      <c r="AA83" s="101" t="s">
        <v>154</v>
      </c>
      <c r="AB83" s="539"/>
      <c r="AC83" s="101" t="s">
        <v>156</v>
      </c>
      <c r="AD83" s="540" t="s">
        <v>157</v>
      </c>
      <c r="AE83" s="541" t="str">
        <f t="shared" si="4"/>
        <v/>
      </c>
      <c r="AF83" s="544" t="s">
        <v>158</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e">
        <f>IF(基本情報入力シート!#REF!="","",基本情報入力シート!#REF!)</f>
        <v>#REF!</v>
      </c>
      <c r="R84" s="536"/>
      <c r="S84" s="537"/>
      <c r="T84" s="560" t="str">
        <f>IF(P84="","",VLOOKUP(P84,【参考】数式用!$A$5:$H$34,MATCH(S84,【参考】数式用!$C$4:$E$4,0)+2,0))</f>
        <v/>
      </c>
      <c r="U84" s="104" t="s">
        <v>153</v>
      </c>
      <c r="V84" s="639"/>
      <c r="W84" s="101" t="s">
        <v>154</v>
      </c>
      <c r="X84" s="538"/>
      <c r="Y84" s="312" t="s">
        <v>155</v>
      </c>
      <c r="Z84" s="539"/>
      <c r="AA84" s="101" t="s">
        <v>154</v>
      </c>
      <c r="AB84" s="539"/>
      <c r="AC84" s="101" t="s">
        <v>156</v>
      </c>
      <c r="AD84" s="540" t="s">
        <v>157</v>
      </c>
      <c r="AE84" s="541" t="str">
        <f t="shared" si="4"/>
        <v/>
      </c>
      <c r="AF84" s="544" t="s">
        <v>158</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e">
        <f>IF(基本情報入力シート!#REF!="","",基本情報入力シート!#REF!)</f>
        <v>#REF!</v>
      </c>
      <c r="R85" s="536"/>
      <c r="S85" s="537"/>
      <c r="T85" s="560" t="str">
        <f>IF(P85="","",VLOOKUP(P85,【参考】数式用!$A$5:$H$34,MATCH(S85,【参考】数式用!$C$4:$E$4,0)+2,0))</f>
        <v/>
      </c>
      <c r="U85" s="104" t="s">
        <v>153</v>
      </c>
      <c r="V85" s="639"/>
      <c r="W85" s="101" t="s">
        <v>154</v>
      </c>
      <c r="X85" s="538"/>
      <c r="Y85" s="312" t="s">
        <v>155</v>
      </c>
      <c r="Z85" s="539"/>
      <c r="AA85" s="101" t="s">
        <v>154</v>
      </c>
      <c r="AB85" s="539"/>
      <c r="AC85" s="101" t="s">
        <v>156</v>
      </c>
      <c r="AD85" s="540" t="s">
        <v>157</v>
      </c>
      <c r="AE85" s="541" t="str">
        <f t="shared" si="4"/>
        <v/>
      </c>
      <c r="AF85" s="544" t="s">
        <v>158</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e">
        <f>IF(基本情報入力シート!#REF!="","",基本情報入力シート!#REF!)</f>
        <v>#REF!</v>
      </c>
      <c r="R86" s="536"/>
      <c r="S86" s="537"/>
      <c r="T86" s="560" t="str">
        <f>IF(P86="","",VLOOKUP(P86,【参考】数式用!$A$5:$H$34,MATCH(S86,【参考】数式用!$C$4:$E$4,0)+2,0))</f>
        <v/>
      </c>
      <c r="U86" s="104" t="s">
        <v>153</v>
      </c>
      <c r="V86" s="639"/>
      <c r="W86" s="101" t="s">
        <v>154</v>
      </c>
      <c r="X86" s="538"/>
      <c r="Y86" s="312" t="s">
        <v>155</v>
      </c>
      <c r="Z86" s="539"/>
      <c r="AA86" s="101" t="s">
        <v>154</v>
      </c>
      <c r="AB86" s="539"/>
      <c r="AC86" s="101" t="s">
        <v>156</v>
      </c>
      <c r="AD86" s="540" t="s">
        <v>157</v>
      </c>
      <c r="AE86" s="541" t="str">
        <f t="shared" si="4"/>
        <v/>
      </c>
      <c r="AF86" s="544" t="s">
        <v>158</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e">
        <f>IF(基本情報入力シート!#REF!="","",基本情報入力シート!#REF!)</f>
        <v>#REF!</v>
      </c>
      <c r="R87" s="536"/>
      <c r="S87" s="537"/>
      <c r="T87" s="560" t="str">
        <f>IF(P87="","",VLOOKUP(P87,【参考】数式用!$A$5:$H$34,MATCH(S87,【参考】数式用!$C$4:$E$4,0)+2,0))</f>
        <v/>
      </c>
      <c r="U87" s="104" t="s">
        <v>153</v>
      </c>
      <c r="V87" s="639"/>
      <c r="W87" s="101" t="s">
        <v>154</v>
      </c>
      <c r="X87" s="538"/>
      <c r="Y87" s="312" t="s">
        <v>155</v>
      </c>
      <c r="Z87" s="539"/>
      <c r="AA87" s="101" t="s">
        <v>154</v>
      </c>
      <c r="AB87" s="539"/>
      <c r="AC87" s="101" t="s">
        <v>156</v>
      </c>
      <c r="AD87" s="540" t="s">
        <v>157</v>
      </c>
      <c r="AE87" s="541" t="str">
        <f t="shared" si="4"/>
        <v/>
      </c>
      <c r="AF87" s="544" t="s">
        <v>158</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e">
        <f>IF(基本情報入力シート!#REF!="","",基本情報入力シート!#REF!)</f>
        <v>#REF!</v>
      </c>
      <c r="R88" s="536"/>
      <c r="S88" s="537"/>
      <c r="T88" s="560" t="str">
        <f>IF(P88="","",VLOOKUP(P88,【参考】数式用!$A$5:$H$34,MATCH(S88,【参考】数式用!$C$4:$E$4,0)+2,0))</f>
        <v/>
      </c>
      <c r="U88" s="104" t="s">
        <v>153</v>
      </c>
      <c r="V88" s="639"/>
      <c r="W88" s="101" t="s">
        <v>154</v>
      </c>
      <c r="X88" s="538"/>
      <c r="Y88" s="312" t="s">
        <v>155</v>
      </c>
      <c r="Z88" s="539"/>
      <c r="AA88" s="101" t="s">
        <v>154</v>
      </c>
      <c r="AB88" s="539"/>
      <c r="AC88" s="101" t="s">
        <v>156</v>
      </c>
      <c r="AD88" s="540" t="s">
        <v>157</v>
      </c>
      <c r="AE88" s="541" t="str">
        <f t="shared" si="4"/>
        <v/>
      </c>
      <c r="AF88" s="544" t="s">
        <v>158</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e">
        <f>IF(基本情報入力シート!#REF!="","",基本情報入力シート!#REF!)</f>
        <v>#REF!</v>
      </c>
      <c r="R89" s="536"/>
      <c r="S89" s="537"/>
      <c r="T89" s="560" t="str">
        <f>IF(P89="","",VLOOKUP(P89,【参考】数式用!$A$5:$H$34,MATCH(S89,【参考】数式用!$C$4:$E$4,0)+2,0))</f>
        <v/>
      </c>
      <c r="U89" s="104" t="s">
        <v>153</v>
      </c>
      <c r="V89" s="639"/>
      <c r="W89" s="101" t="s">
        <v>154</v>
      </c>
      <c r="X89" s="538"/>
      <c r="Y89" s="312" t="s">
        <v>155</v>
      </c>
      <c r="Z89" s="539"/>
      <c r="AA89" s="101" t="s">
        <v>154</v>
      </c>
      <c r="AB89" s="539"/>
      <c r="AC89" s="101" t="s">
        <v>156</v>
      </c>
      <c r="AD89" s="540" t="s">
        <v>157</v>
      </c>
      <c r="AE89" s="541" t="str">
        <f t="shared" si="4"/>
        <v/>
      </c>
      <c r="AF89" s="544" t="s">
        <v>158</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e">
        <f>IF(基本情報入力シート!#REF!="","",基本情報入力シート!#REF!)</f>
        <v>#REF!</v>
      </c>
      <c r="R90" s="536"/>
      <c r="S90" s="537"/>
      <c r="T90" s="560" t="str">
        <f>IF(P90="","",VLOOKUP(P90,【参考】数式用!$A$5:$H$34,MATCH(S90,【参考】数式用!$C$4:$E$4,0)+2,0))</f>
        <v/>
      </c>
      <c r="U90" s="104" t="s">
        <v>153</v>
      </c>
      <c r="V90" s="639"/>
      <c r="W90" s="101" t="s">
        <v>154</v>
      </c>
      <c r="X90" s="538"/>
      <c r="Y90" s="312" t="s">
        <v>155</v>
      </c>
      <c r="Z90" s="539"/>
      <c r="AA90" s="101" t="s">
        <v>154</v>
      </c>
      <c r="AB90" s="539"/>
      <c r="AC90" s="101" t="s">
        <v>156</v>
      </c>
      <c r="AD90" s="540" t="s">
        <v>157</v>
      </c>
      <c r="AE90" s="541" t="str">
        <f t="shared" si="4"/>
        <v/>
      </c>
      <c r="AF90" s="544" t="s">
        <v>158</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e">
        <f>IF(基本情報入力シート!#REF!="","",基本情報入力シート!#REF!)</f>
        <v>#REF!</v>
      </c>
      <c r="R91" s="536"/>
      <c r="S91" s="537"/>
      <c r="T91" s="560" t="str">
        <f>IF(P91="","",VLOOKUP(P91,【参考】数式用!$A$5:$H$34,MATCH(S91,【参考】数式用!$C$4:$E$4,0)+2,0))</f>
        <v/>
      </c>
      <c r="U91" s="104" t="s">
        <v>153</v>
      </c>
      <c r="V91" s="639"/>
      <c r="W91" s="101" t="s">
        <v>154</v>
      </c>
      <c r="X91" s="538"/>
      <c r="Y91" s="312" t="s">
        <v>155</v>
      </c>
      <c r="Z91" s="539"/>
      <c r="AA91" s="101" t="s">
        <v>154</v>
      </c>
      <c r="AB91" s="539"/>
      <c r="AC91" s="101" t="s">
        <v>156</v>
      </c>
      <c r="AD91" s="540" t="s">
        <v>157</v>
      </c>
      <c r="AE91" s="541" t="str">
        <f t="shared" si="4"/>
        <v/>
      </c>
      <c r="AF91" s="544" t="s">
        <v>158</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e">
        <f>IF(基本情報入力シート!#REF!="","",基本情報入力シート!#REF!)</f>
        <v>#REF!</v>
      </c>
      <c r="R92" s="536"/>
      <c r="S92" s="537"/>
      <c r="T92" s="560" t="str">
        <f>IF(P92="","",VLOOKUP(P92,【参考】数式用!$A$5:$H$34,MATCH(S92,【参考】数式用!$C$4:$E$4,0)+2,0))</f>
        <v/>
      </c>
      <c r="U92" s="104" t="s">
        <v>153</v>
      </c>
      <c r="V92" s="639"/>
      <c r="W92" s="101" t="s">
        <v>154</v>
      </c>
      <c r="X92" s="538"/>
      <c r="Y92" s="312" t="s">
        <v>155</v>
      </c>
      <c r="Z92" s="539"/>
      <c r="AA92" s="101" t="s">
        <v>154</v>
      </c>
      <c r="AB92" s="539"/>
      <c r="AC92" s="101" t="s">
        <v>156</v>
      </c>
      <c r="AD92" s="540" t="s">
        <v>157</v>
      </c>
      <c r="AE92" s="541" t="str">
        <f t="shared" si="4"/>
        <v/>
      </c>
      <c r="AF92" s="544" t="s">
        <v>158</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e">
        <f>IF(基本情報入力シート!#REF!="","",基本情報入力シート!#REF!)</f>
        <v>#REF!</v>
      </c>
      <c r="R93" s="536"/>
      <c r="S93" s="537"/>
      <c r="T93" s="560" t="str">
        <f>IF(P93="","",VLOOKUP(P93,【参考】数式用!$A$5:$H$34,MATCH(S93,【参考】数式用!$C$4:$E$4,0)+2,0))</f>
        <v/>
      </c>
      <c r="U93" s="104" t="s">
        <v>153</v>
      </c>
      <c r="V93" s="639"/>
      <c r="W93" s="101" t="s">
        <v>154</v>
      </c>
      <c r="X93" s="538"/>
      <c r="Y93" s="312" t="s">
        <v>155</v>
      </c>
      <c r="Z93" s="539"/>
      <c r="AA93" s="101" t="s">
        <v>154</v>
      </c>
      <c r="AB93" s="539"/>
      <c r="AC93" s="101" t="s">
        <v>156</v>
      </c>
      <c r="AD93" s="540" t="s">
        <v>157</v>
      </c>
      <c r="AE93" s="541" t="str">
        <f t="shared" si="4"/>
        <v/>
      </c>
      <c r="AF93" s="544" t="s">
        <v>158</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e">
        <f>IF(基本情報入力シート!#REF!="","",基本情報入力シート!#REF!)</f>
        <v>#REF!</v>
      </c>
      <c r="R94" s="536"/>
      <c r="S94" s="537"/>
      <c r="T94" s="560" t="str">
        <f>IF(P94="","",VLOOKUP(P94,【参考】数式用!$A$5:$H$34,MATCH(S94,【参考】数式用!$C$4:$E$4,0)+2,0))</f>
        <v/>
      </c>
      <c r="U94" s="104" t="s">
        <v>153</v>
      </c>
      <c r="V94" s="639"/>
      <c r="W94" s="101" t="s">
        <v>154</v>
      </c>
      <c r="X94" s="538"/>
      <c r="Y94" s="312" t="s">
        <v>155</v>
      </c>
      <c r="Z94" s="539"/>
      <c r="AA94" s="101" t="s">
        <v>154</v>
      </c>
      <c r="AB94" s="539"/>
      <c r="AC94" s="101" t="s">
        <v>156</v>
      </c>
      <c r="AD94" s="540" t="s">
        <v>157</v>
      </c>
      <c r="AE94" s="541" t="str">
        <f t="shared" si="4"/>
        <v/>
      </c>
      <c r="AF94" s="544" t="s">
        <v>158</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e">
        <f>IF(基本情報入力シート!#REF!="","",基本情報入力シート!#REF!)</f>
        <v>#REF!</v>
      </c>
      <c r="R95" s="536"/>
      <c r="S95" s="537"/>
      <c r="T95" s="560" t="str">
        <f>IF(P95="","",VLOOKUP(P95,【参考】数式用!$A$5:$H$34,MATCH(S95,【参考】数式用!$C$4:$E$4,0)+2,0))</f>
        <v/>
      </c>
      <c r="U95" s="104" t="s">
        <v>153</v>
      </c>
      <c r="V95" s="639"/>
      <c r="W95" s="101" t="s">
        <v>154</v>
      </c>
      <c r="X95" s="538"/>
      <c r="Y95" s="312" t="s">
        <v>155</v>
      </c>
      <c r="Z95" s="539"/>
      <c r="AA95" s="101" t="s">
        <v>154</v>
      </c>
      <c r="AB95" s="539"/>
      <c r="AC95" s="101" t="s">
        <v>156</v>
      </c>
      <c r="AD95" s="540" t="s">
        <v>157</v>
      </c>
      <c r="AE95" s="541" t="str">
        <f t="shared" si="4"/>
        <v/>
      </c>
      <c r="AF95" s="544" t="s">
        <v>158</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e">
        <f>IF(基本情報入力シート!#REF!="","",基本情報入力シート!#REF!)</f>
        <v>#REF!</v>
      </c>
      <c r="R96" s="536"/>
      <c r="S96" s="537"/>
      <c r="T96" s="560" t="str">
        <f>IF(P96="","",VLOOKUP(P96,【参考】数式用!$A$5:$H$34,MATCH(S96,【参考】数式用!$C$4:$E$4,0)+2,0))</f>
        <v/>
      </c>
      <c r="U96" s="104" t="s">
        <v>153</v>
      </c>
      <c r="V96" s="639"/>
      <c r="W96" s="101" t="s">
        <v>154</v>
      </c>
      <c r="X96" s="538"/>
      <c r="Y96" s="312" t="s">
        <v>155</v>
      </c>
      <c r="Z96" s="539"/>
      <c r="AA96" s="101" t="s">
        <v>154</v>
      </c>
      <c r="AB96" s="539"/>
      <c r="AC96" s="101" t="s">
        <v>156</v>
      </c>
      <c r="AD96" s="540" t="s">
        <v>157</v>
      </c>
      <c r="AE96" s="541" t="str">
        <f t="shared" si="4"/>
        <v/>
      </c>
      <c r="AF96" s="544" t="s">
        <v>158</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e">
        <f>IF(基本情報入力シート!#REF!="","",基本情報入力シート!#REF!)</f>
        <v>#REF!</v>
      </c>
      <c r="R97" s="536"/>
      <c r="S97" s="537"/>
      <c r="T97" s="560" t="str">
        <f>IF(P97="","",VLOOKUP(P97,【参考】数式用!$A$5:$H$34,MATCH(S97,【参考】数式用!$C$4:$E$4,0)+2,0))</f>
        <v/>
      </c>
      <c r="U97" s="104" t="s">
        <v>153</v>
      </c>
      <c r="V97" s="639"/>
      <c r="W97" s="101" t="s">
        <v>154</v>
      </c>
      <c r="X97" s="538"/>
      <c r="Y97" s="312" t="s">
        <v>155</v>
      </c>
      <c r="Z97" s="539"/>
      <c r="AA97" s="101" t="s">
        <v>154</v>
      </c>
      <c r="AB97" s="539"/>
      <c r="AC97" s="101" t="s">
        <v>156</v>
      </c>
      <c r="AD97" s="540" t="s">
        <v>157</v>
      </c>
      <c r="AE97" s="541" t="str">
        <f t="shared" si="4"/>
        <v/>
      </c>
      <c r="AF97" s="544" t="s">
        <v>158</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e">
        <f>IF(基本情報入力シート!#REF!="","",基本情報入力シート!#REF!)</f>
        <v>#REF!</v>
      </c>
      <c r="R98" s="536"/>
      <c r="S98" s="537"/>
      <c r="T98" s="560" t="str">
        <f>IF(P98="","",VLOOKUP(P98,【参考】数式用!$A$5:$H$34,MATCH(S98,【参考】数式用!$C$4:$E$4,0)+2,0))</f>
        <v/>
      </c>
      <c r="U98" s="104" t="s">
        <v>153</v>
      </c>
      <c r="V98" s="639"/>
      <c r="W98" s="101" t="s">
        <v>154</v>
      </c>
      <c r="X98" s="538"/>
      <c r="Y98" s="312" t="s">
        <v>155</v>
      </c>
      <c r="Z98" s="539"/>
      <c r="AA98" s="101" t="s">
        <v>154</v>
      </c>
      <c r="AB98" s="539"/>
      <c r="AC98" s="101" t="s">
        <v>156</v>
      </c>
      <c r="AD98" s="540" t="s">
        <v>157</v>
      </c>
      <c r="AE98" s="541" t="str">
        <f t="shared" si="4"/>
        <v/>
      </c>
      <c r="AF98" s="544" t="s">
        <v>158</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e">
        <f>IF(基本情報入力シート!#REF!="","",基本情報入力シート!#REF!)</f>
        <v>#REF!</v>
      </c>
      <c r="R99" s="536"/>
      <c r="S99" s="537"/>
      <c r="T99" s="560" t="str">
        <f>IF(P99="","",VLOOKUP(P99,【参考】数式用!$A$5:$H$34,MATCH(S99,【参考】数式用!$C$4:$E$4,0)+2,0))</f>
        <v/>
      </c>
      <c r="U99" s="104" t="s">
        <v>153</v>
      </c>
      <c r="V99" s="639"/>
      <c r="W99" s="101" t="s">
        <v>154</v>
      </c>
      <c r="X99" s="538"/>
      <c r="Y99" s="312" t="s">
        <v>155</v>
      </c>
      <c r="Z99" s="539"/>
      <c r="AA99" s="101" t="s">
        <v>154</v>
      </c>
      <c r="AB99" s="539"/>
      <c r="AC99" s="101" t="s">
        <v>156</v>
      </c>
      <c r="AD99" s="540" t="s">
        <v>157</v>
      </c>
      <c r="AE99" s="541" t="str">
        <f t="shared" si="4"/>
        <v/>
      </c>
      <c r="AF99" s="544" t="s">
        <v>158</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e">
        <f>IF(基本情報入力シート!#REF!="","",基本情報入力シート!#REF!)</f>
        <v>#REF!</v>
      </c>
      <c r="R100" s="536"/>
      <c r="S100" s="537"/>
      <c r="T100" s="560" t="str">
        <f>IF(P100="","",VLOOKUP(P100,【参考】数式用!$A$5:$H$34,MATCH(S100,【参考】数式用!$C$4:$E$4,0)+2,0))</f>
        <v/>
      </c>
      <c r="U100" s="104" t="s">
        <v>153</v>
      </c>
      <c r="V100" s="639"/>
      <c r="W100" s="101" t="s">
        <v>154</v>
      </c>
      <c r="X100" s="538"/>
      <c r="Y100" s="312" t="s">
        <v>155</v>
      </c>
      <c r="Z100" s="539"/>
      <c r="AA100" s="101" t="s">
        <v>154</v>
      </c>
      <c r="AB100" s="539"/>
      <c r="AC100" s="101" t="s">
        <v>156</v>
      </c>
      <c r="AD100" s="540" t="s">
        <v>157</v>
      </c>
      <c r="AE100" s="541" t="str">
        <f t="shared" si="4"/>
        <v/>
      </c>
      <c r="AF100" s="544" t="s">
        <v>158</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e">
        <f>IF(基本情報入力シート!#REF!="","",基本情報入力シート!#REF!)</f>
        <v>#REF!</v>
      </c>
      <c r="R101" s="536"/>
      <c r="S101" s="537"/>
      <c r="T101" s="560" t="str">
        <f>IF(P101="","",VLOOKUP(P101,【参考】数式用!$A$5:$H$34,MATCH(S101,【参考】数式用!$C$4:$E$4,0)+2,0))</f>
        <v/>
      </c>
      <c r="U101" s="104" t="s">
        <v>153</v>
      </c>
      <c r="V101" s="639"/>
      <c r="W101" s="101" t="s">
        <v>154</v>
      </c>
      <c r="X101" s="538"/>
      <c r="Y101" s="312" t="s">
        <v>155</v>
      </c>
      <c r="Z101" s="539"/>
      <c r="AA101" s="101" t="s">
        <v>154</v>
      </c>
      <c r="AB101" s="539"/>
      <c r="AC101" s="101" t="s">
        <v>156</v>
      </c>
      <c r="AD101" s="540" t="s">
        <v>157</v>
      </c>
      <c r="AE101" s="541" t="str">
        <f t="shared" si="4"/>
        <v/>
      </c>
      <c r="AF101" s="544" t="s">
        <v>158</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e">
        <f>IF(基本情報入力シート!#REF!="","",基本情報入力シート!#REF!)</f>
        <v>#REF!</v>
      </c>
      <c r="R102" s="536"/>
      <c r="S102" s="537"/>
      <c r="T102" s="560" t="str">
        <f>IF(P102="","",VLOOKUP(P102,【参考】数式用!$A$5:$H$34,MATCH(S102,【参考】数式用!$C$4:$E$4,0)+2,0))</f>
        <v/>
      </c>
      <c r="U102" s="104" t="s">
        <v>153</v>
      </c>
      <c r="V102" s="639"/>
      <c r="W102" s="101" t="s">
        <v>154</v>
      </c>
      <c r="X102" s="538"/>
      <c r="Y102" s="312" t="s">
        <v>155</v>
      </c>
      <c r="Z102" s="539"/>
      <c r="AA102" s="101" t="s">
        <v>154</v>
      </c>
      <c r="AB102" s="539"/>
      <c r="AC102" s="101" t="s">
        <v>156</v>
      </c>
      <c r="AD102" s="540" t="s">
        <v>157</v>
      </c>
      <c r="AE102" s="541" t="str">
        <f t="shared" si="4"/>
        <v/>
      </c>
      <c r="AF102" s="544" t="s">
        <v>158</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e">
        <f>IF(基本情報入力シート!#REF!="","",基本情報入力シート!#REF!)</f>
        <v>#REF!</v>
      </c>
      <c r="R103" s="536"/>
      <c r="S103" s="537"/>
      <c r="T103" s="560" t="str">
        <f>IF(P103="","",VLOOKUP(P103,【参考】数式用!$A$5:$H$34,MATCH(S103,【参考】数式用!$C$4:$E$4,0)+2,0))</f>
        <v/>
      </c>
      <c r="U103" s="104" t="s">
        <v>153</v>
      </c>
      <c r="V103" s="639"/>
      <c r="W103" s="101" t="s">
        <v>154</v>
      </c>
      <c r="X103" s="538"/>
      <c r="Y103" s="312" t="s">
        <v>155</v>
      </c>
      <c r="Z103" s="539"/>
      <c r="AA103" s="101" t="s">
        <v>154</v>
      </c>
      <c r="AB103" s="539"/>
      <c r="AC103" s="101" t="s">
        <v>156</v>
      </c>
      <c r="AD103" s="540" t="s">
        <v>157</v>
      </c>
      <c r="AE103" s="541" t="str">
        <f t="shared" si="4"/>
        <v/>
      </c>
      <c r="AF103" s="544" t="s">
        <v>158</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e">
        <f>IF(基本情報入力シート!#REF!="","",基本情報入力シート!#REF!)</f>
        <v>#REF!</v>
      </c>
      <c r="R104" s="536"/>
      <c r="S104" s="537"/>
      <c r="T104" s="560" t="str">
        <f>IF(P104="","",VLOOKUP(P104,【参考】数式用!$A$5:$H$34,MATCH(S104,【参考】数式用!$C$4:$E$4,0)+2,0))</f>
        <v/>
      </c>
      <c r="U104" s="104" t="s">
        <v>153</v>
      </c>
      <c r="V104" s="639"/>
      <c r="W104" s="101" t="s">
        <v>154</v>
      </c>
      <c r="X104" s="538"/>
      <c r="Y104" s="312" t="s">
        <v>155</v>
      </c>
      <c r="Z104" s="539"/>
      <c r="AA104" s="101" t="s">
        <v>154</v>
      </c>
      <c r="AB104" s="539"/>
      <c r="AC104" s="101" t="s">
        <v>156</v>
      </c>
      <c r="AD104" s="540" t="s">
        <v>157</v>
      </c>
      <c r="AE104" s="541" t="str">
        <f t="shared" si="4"/>
        <v/>
      </c>
      <c r="AF104" s="544" t="s">
        <v>158</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e">
        <f>IF(基本情報入力シート!#REF!="","",基本情報入力シート!#REF!)</f>
        <v>#REF!</v>
      </c>
      <c r="R105" s="536"/>
      <c r="S105" s="537"/>
      <c r="T105" s="560" t="str">
        <f>IF(P105="","",VLOOKUP(P105,【参考】数式用!$A$5:$H$34,MATCH(S105,【参考】数式用!$C$4:$E$4,0)+2,0))</f>
        <v/>
      </c>
      <c r="U105" s="104" t="s">
        <v>153</v>
      </c>
      <c r="V105" s="639"/>
      <c r="W105" s="101" t="s">
        <v>154</v>
      </c>
      <c r="X105" s="538"/>
      <c r="Y105" s="312" t="s">
        <v>155</v>
      </c>
      <c r="Z105" s="539"/>
      <c r="AA105" s="101" t="s">
        <v>154</v>
      </c>
      <c r="AB105" s="539"/>
      <c r="AC105" s="101" t="s">
        <v>156</v>
      </c>
      <c r="AD105" s="540" t="s">
        <v>157</v>
      </c>
      <c r="AE105" s="541" t="str">
        <f t="shared" si="4"/>
        <v/>
      </c>
      <c r="AF105" s="544" t="s">
        <v>158</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e">
        <f>IF(基本情報入力シート!#REF!="","",基本情報入力シート!#REF!)</f>
        <v>#REF!</v>
      </c>
      <c r="R106" s="536"/>
      <c r="S106" s="537"/>
      <c r="T106" s="560" t="str">
        <f>IF(P106="","",VLOOKUP(P106,【参考】数式用!$A$5:$H$34,MATCH(S106,【参考】数式用!$C$4:$E$4,0)+2,0))</f>
        <v/>
      </c>
      <c r="U106" s="104" t="s">
        <v>153</v>
      </c>
      <c r="V106" s="639"/>
      <c r="W106" s="101" t="s">
        <v>154</v>
      </c>
      <c r="X106" s="538"/>
      <c r="Y106" s="312" t="s">
        <v>155</v>
      </c>
      <c r="Z106" s="539"/>
      <c r="AA106" s="101" t="s">
        <v>154</v>
      </c>
      <c r="AB106" s="539"/>
      <c r="AC106" s="101" t="s">
        <v>156</v>
      </c>
      <c r="AD106" s="540" t="s">
        <v>157</v>
      </c>
      <c r="AE106" s="541" t="str">
        <f t="shared" si="4"/>
        <v/>
      </c>
      <c r="AF106" s="544" t="s">
        <v>158</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e">
        <f>IF(基本情報入力シート!#REF!="","",基本情報入力シート!#REF!)</f>
        <v>#REF!</v>
      </c>
      <c r="R107" s="536"/>
      <c r="S107" s="537"/>
      <c r="T107" s="560" t="str">
        <f>IF(P107="","",VLOOKUP(P107,【参考】数式用!$A$5:$H$34,MATCH(S107,【参考】数式用!$C$4:$E$4,0)+2,0))</f>
        <v/>
      </c>
      <c r="U107" s="104" t="s">
        <v>153</v>
      </c>
      <c r="V107" s="639"/>
      <c r="W107" s="101" t="s">
        <v>154</v>
      </c>
      <c r="X107" s="538"/>
      <c r="Y107" s="312" t="s">
        <v>155</v>
      </c>
      <c r="Z107" s="539"/>
      <c r="AA107" s="101" t="s">
        <v>154</v>
      </c>
      <c r="AB107" s="539"/>
      <c r="AC107" s="101" t="s">
        <v>156</v>
      </c>
      <c r="AD107" s="540" t="s">
        <v>157</v>
      </c>
      <c r="AE107" s="541" t="str">
        <f t="shared" si="4"/>
        <v/>
      </c>
      <c r="AF107" s="544" t="s">
        <v>158</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e">
        <f>IF(基本情報入力シート!#REF!="","",基本情報入力シート!#REF!)</f>
        <v>#REF!</v>
      </c>
      <c r="R108" s="536"/>
      <c r="S108" s="537"/>
      <c r="T108" s="560" t="str">
        <f>IF(P108="","",VLOOKUP(P108,【参考】数式用!$A$5:$H$34,MATCH(S108,【参考】数式用!$C$4:$E$4,0)+2,0))</f>
        <v/>
      </c>
      <c r="U108" s="104" t="s">
        <v>153</v>
      </c>
      <c r="V108" s="639"/>
      <c r="W108" s="101" t="s">
        <v>154</v>
      </c>
      <c r="X108" s="538"/>
      <c r="Y108" s="312" t="s">
        <v>155</v>
      </c>
      <c r="Z108" s="539"/>
      <c r="AA108" s="101" t="s">
        <v>154</v>
      </c>
      <c r="AB108" s="539"/>
      <c r="AC108" s="101" t="s">
        <v>156</v>
      </c>
      <c r="AD108" s="540" t="s">
        <v>157</v>
      </c>
      <c r="AE108" s="541" t="str">
        <f t="shared" si="4"/>
        <v/>
      </c>
      <c r="AF108" s="544" t="s">
        <v>158</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e">
        <f>IF(基本情報入力シート!#REF!="","",基本情報入力シート!#REF!)</f>
        <v>#REF!</v>
      </c>
      <c r="R109" s="536"/>
      <c r="S109" s="537"/>
      <c r="T109" s="560" t="str">
        <f>IF(P109="","",VLOOKUP(P109,【参考】数式用!$A$5:$H$34,MATCH(S109,【参考】数式用!$C$4:$E$4,0)+2,0))</f>
        <v/>
      </c>
      <c r="U109" s="104" t="s">
        <v>153</v>
      </c>
      <c r="V109" s="639"/>
      <c r="W109" s="101" t="s">
        <v>154</v>
      </c>
      <c r="X109" s="538"/>
      <c r="Y109" s="312" t="s">
        <v>155</v>
      </c>
      <c r="Z109" s="539"/>
      <c r="AA109" s="101" t="s">
        <v>154</v>
      </c>
      <c r="AB109" s="539"/>
      <c r="AC109" s="101" t="s">
        <v>156</v>
      </c>
      <c r="AD109" s="540" t="s">
        <v>157</v>
      </c>
      <c r="AE109" s="541" t="str">
        <f t="shared" si="4"/>
        <v/>
      </c>
      <c r="AF109" s="544" t="s">
        <v>158</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e">
        <f>IF(基本情報入力シート!#REF!="","",基本情報入力シート!#REF!)</f>
        <v>#REF!</v>
      </c>
      <c r="R110" s="536"/>
      <c r="S110" s="537"/>
      <c r="T110" s="560" t="str">
        <f>IF(P110="","",VLOOKUP(P110,【参考】数式用!$A$5:$H$34,MATCH(S110,【参考】数式用!$C$4:$E$4,0)+2,0))</f>
        <v/>
      </c>
      <c r="U110" s="104" t="s">
        <v>153</v>
      </c>
      <c r="V110" s="639"/>
      <c r="W110" s="101" t="s">
        <v>154</v>
      </c>
      <c r="X110" s="538"/>
      <c r="Y110" s="312" t="s">
        <v>155</v>
      </c>
      <c r="Z110" s="539"/>
      <c r="AA110" s="101" t="s">
        <v>154</v>
      </c>
      <c r="AB110" s="539"/>
      <c r="AC110" s="101" t="s">
        <v>156</v>
      </c>
      <c r="AD110" s="540" t="s">
        <v>157</v>
      </c>
      <c r="AE110" s="541" t="str">
        <f t="shared" si="4"/>
        <v/>
      </c>
      <c r="AF110" s="544" t="s">
        <v>158</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e">
        <f>IF(基本情報入力シート!#REF!="","",基本情報入力シート!#REF!)</f>
        <v>#REF!</v>
      </c>
      <c r="R111" s="536"/>
      <c r="S111" s="537"/>
      <c r="T111" s="560" t="str">
        <f>IF(P111="","",VLOOKUP(P111,【参考】数式用!$A$5:$H$34,MATCH(S111,【参考】数式用!$C$4:$E$4,0)+2,0))</f>
        <v/>
      </c>
      <c r="U111" s="104" t="s">
        <v>153</v>
      </c>
      <c r="V111" s="639"/>
      <c r="W111" s="101" t="s">
        <v>154</v>
      </c>
      <c r="X111" s="538"/>
      <c r="Y111" s="312" t="s">
        <v>155</v>
      </c>
      <c r="Z111" s="539"/>
      <c r="AA111" s="101" t="s">
        <v>154</v>
      </c>
      <c r="AB111" s="539"/>
      <c r="AC111" s="101" t="s">
        <v>156</v>
      </c>
      <c r="AD111" s="540" t="s">
        <v>157</v>
      </c>
      <c r="AE111" s="541" t="str">
        <f t="shared" si="4"/>
        <v/>
      </c>
      <c r="AF111" s="544" t="s">
        <v>158</v>
      </c>
      <c r="AG111" s="543" t="str">
        <f t="shared" si="5"/>
        <v/>
      </c>
    </row>
  </sheetData>
  <sheetProtection formatCells="0" formatColumns="0" formatRows="0" insertRows="0" deleteRows="0" autoFilter="0"/>
  <autoFilter ref="L11:AG11" xr:uid="{00000000-0009-0000-0000-000003000000}"/>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447</v>
      </c>
      <c r="H1" s="59" t="s">
        <v>325</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270" t="s">
        <v>6</v>
      </c>
      <c r="B3" s="1270"/>
      <c r="C3" s="1271"/>
      <c r="D3" s="1267" t="str">
        <f>IF(基本情報入力シート!M16="","",基本情報入力シート!M16)</f>
        <v>社会福祉法人ならけん</v>
      </c>
      <c r="E3" s="1268"/>
      <c r="F3" s="1268"/>
      <c r="G3" s="1268"/>
      <c r="H3" s="1268"/>
      <c r="I3" s="1268"/>
      <c r="J3" s="1268"/>
      <c r="K3" s="1268"/>
      <c r="L3" s="1268"/>
      <c r="M3" s="1268"/>
      <c r="N3" s="1268"/>
      <c r="O3" s="1269"/>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326</v>
      </c>
      <c r="B5" s="546"/>
      <c r="C5" s="546"/>
      <c r="D5" s="547"/>
      <c r="E5" s="547"/>
      <c r="F5" s="547"/>
      <c r="G5" s="547"/>
      <c r="H5" s="547"/>
      <c r="I5" s="547"/>
      <c r="J5" s="547"/>
      <c r="K5" s="547"/>
      <c r="L5" s="547"/>
      <c r="M5" s="547"/>
      <c r="N5" s="547"/>
      <c r="O5" s="548">
        <f>SUM(AH12:AH111)</f>
        <v>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274"/>
      <c r="B7" s="1276" t="s">
        <v>324</v>
      </c>
      <c r="C7" s="1277"/>
      <c r="D7" s="1277"/>
      <c r="E7" s="1277"/>
      <c r="F7" s="1277"/>
      <c r="G7" s="1277"/>
      <c r="H7" s="1277"/>
      <c r="I7" s="1277"/>
      <c r="J7" s="1277"/>
      <c r="K7" s="1278"/>
      <c r="L7" s="1282" t="s">
        <v>94</v>
      </c>
      <c r="M7" s="1292" t="s">
        <v>166</v>
      </c>
      <c r="N7" s="1293"/>
      <c r="O7" s="1284" t="s">
        <v>106</v>
      </c>
      <c r="P7" s="1286" t="s">
        <v>56</v>
      </c>
      <c r="Q7" s="1288" t="s">
        <v>372</v>
      </c>
      <c r="R7" s="549" t="s">
        <v>304</v>
      </c>
      <c r="S7" s="550"/>
      <c r="T7" s="550"/>
      <c r="U7" s="551"/>
      <c r="V7" s="551"/>
      <c r="W7" s="551"/>
      <c r="X7" s="551"/>
      <c r="Y7" s="551"/>
      <c r="Z7" s="551"/>
      <c r="AA7" s="551"/>
      <c r="AB7" s="551"/>
      <c r="AC7" s="551"/>
      <c r="AD7" s="551"/>
      <c r="AE7" s="551"/>
      <c r="AF7" s="551"/>
      <c r="AG7" s="551"/>
      <c r="AH7" s="552"/>
    </row>
    <row r="8" spans="1:45" ht="14.25" customHeight="1">
      <c r="A8" s="1275"/>
      <c r="B8" s="1279"/>
      <c r="C8" s="1280"/>
      <c r="D8" s="1280"/>
      <c r="E8" s="1280"/>
      <c r="F8" s="1280"/>
      <c r="G8" s="1280"/>
      <c r="H8" s="1280"/>
      <c r="I8" s="1280"/>
      <c r="J8" s="1280"/>
      <c r="K8" s="1281"/>
      <c r="L8" s="1283"/>
      <c r="M8" s="1294"/>
      <c r="N8" s="1295"/>
      <c r="O8" s="1285"/>
      <c r="P8" s="1287"/>
      <c r="Q8" s="1289"/>
      <c r="R8" s="553"/>
      <c r="S8" s="1310" t="s">
        <v>9</v>
      </c>
      <c r="T8" s="1311"/>
      <c r="U8" s="576"/>
      <c r="V8" s="1312" t="s">
        <v>20</v>
      </c>
      <c r="W8" s="1313"/>
      <c r="X8" s="1313"/>
      <c r="Y8" s="1313"/>
      <c r="Z8" s="1313"/>
      <c r="AA8" s="1313"/>
      <c r="AB8" s="1313"/>
      <c r="AC8" s="1313"/>
      <c r="AD8" s="1313"/>
      <c r="AE8" s="1313"/>
      <c r="AF8" s="1313"/>
      <c r="AG8" s="1313"/>
      <c r="AH8" s="554" t="s">
        <v>334</v>
      </c>
    </row>
    <row r="9" spans="1:45" ht="13.5" customHeight="1">
      <c r="A9" s="1275"/>
      <c r="B9" s="1279"/>
      <c r="C9" s="1280"/>
      <c r="D9" s="1280"/>
      <c r="E9" s="1280"/>
      <c r="F9" s="1280"/>
      <c r="G9" s="1280"/>
      <c r="H9" s="1280"/>
      <c r="I9" s="1280"/>
      <c r="J9" s="1280"/>
      <c r="K9" s="1281"/>
      <c r="L9" s="1283"/>
      <c r="M9" s="1296"/>
      <c r="N9" s="1297"/>
      <c r="O9" s="1285"/>
      <c r="P9" s="1287"/>
      <c r="Q9" s="1289"/>
      <c r="R9" s="1303" t="s">
        <v>87</v>
      </c>
      <c r="S9" s="1316" t="s">
        <v>327</v>
      </c>
      <c r="T9" s="1309" t="s">
        <v>370</v>
      </c>
      <c r="U9" s="1314" t="s">
        <v>261</v>
      </c>
      <c r="V9" s="1292" t="s">
        <v>371</v>
      </c>
      <c r="W9" s="1301"/>
      <c r="X9" s="1301"/>
      <c r="Y9" s="1301"/>
      <c r="Z9" s="1301"/>
      <c r="AA9" s="1301"/>
      <c r="AB9" s="1301"/>
      <c r="AC9" s="1301"/>
      <c r="AD9" s="1301"/>
      <c r="AE9" s="1301"/>
      <c r="AF9" s="1301"/>
      <c r="AG9" s="1301"/>
      <c r="AH9" s="1306" t="s">
        <v>369</v>
      </c>
    </row>
    <row r="10" spans="1:45" ht="120" customHeight="1">
      <c r="A10" s="1275"/>
      <c r="B10" s="1279"/>
      <c r="C10" s="1280"/>
      <c r="D10" s="1280"/>
      <c r="E10" s="1280"/>
      <c r="F10" s="1280"/>
      <c r="G10" s="1280"/>
      <c r="H10" s="1280"/>
      <c r="I10" s="1280"/>
      <c r="J10" s="1280"/>
      <c r="K10" s="1281"/>
      <c r="L10" s="1283"/>
      <c r="M10" s="513" t="s">
        <v>167</v>
      </c>
      <c r="N10" s="513" t="s">
        <v>168</v>
      </c>
      <c r="O10" s="1285"/>
      <c r="P10" s="1287"/>
      <c r="Q10" s="1289"/>
      <c r="R10" s="1303"/>
      <c r="S10" s="1316"/>
      <c r="T10" s="1309"/>
      <c r="U10" s="1315"/>
      <c r="V10" s="1294"/>
      <c r="W10" s="1302"/>
      <c r="X10" s="1302"/>
      <c r="Y10" s="1302"/>
      <c r="Z10" s="1302"/>
      <c r="AA10" s="1302"/>
      <c r="AB10" s="1302"/>
      <c r="AC10" s="1302"/>
      <c r="AD10" s="1302"/>
      <c r="AE10" s="1302"/>
      <c r="AF10" s="1302"/>
      <c r="AG10" s="1302"/>
      <c r="AH10" s="1306"/>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2</v>
      </c>
      <c r="C12" s="530">
        <f>IF(基本情報入力シート!D34="","",基本情報入力シート!D34)</f>
        <v>9</v>
      </c>
      <c r="D12" s="531">
        <f>IF(基本情報入力シート!E34="","",基本情報入力シート!E34)</f>
        <v>1</v>
      </c>
      <c r="E12" s="531">
        <f>IF(基本情報入力シート!F34="","",基本情報入力シート!F34)</f>
        <v>0</v>
      </c>
      <c r="F12" s="531">
        <f>IF(基本情報入力シート!G34="","",基本情報入力シート!G34)</f>
        <v>1</v>
      </c>
      <c r="G12" s="531">
        <f>IF(基本情報入力シート!H34="","",基本情報入力シート!H34)</f>
        <v>0</v>
      </c>
      <c r="H12" s="531">
        <f>IF(基本情報入力シート!I34="","",基本情報入力シート!I34)</f>
        <v>0</v>
      </c>
      <c r="I12" s="531">
        <f>IF(基本情報入力シート!J34="","",基本情報入力シート!J34)</f>
        <v>0</v>
      </c>
      <c r="J12" s="531">
        <f>IF(基本情報入力シート!K34="","",基本情報入力シート!K34)</f>
        <v>0</v>
      </c>
      <c r="K12" s="532">
        <f>IF(基本情報入力シート!L34="","",基本情報入力シート!L34)</f>
        <v>0</v>
      </c>
      <c r="L12" s="533" t="str">
        <f>IF(基本情報入力シート!M34="","",基本情報入力シート!M34)</f>
        <v>奈良市</v>
      </c>
      <c r="M12" s="533" t="str">
        <f>IF(基本情報入力シート!R34="","",基本情報入力シート!R34)</f>
        <v>奈良県</v>
      </c>
      <c r="N12" s="533" t="str">
        <f>IF(基本情報入力シート!W34="","",基本情報入力シート!W34)</f>
        <v>奈良市</v>
      </c>
      <c r="O12" s="528" t="str">
        <f>IF(基本情報入力シート!X34="","",基本情報入力シート!X34)</f>
        <v>ホームヘルプステーションならけん</v>
      </c>
      <c r="P12" s="534" t="str">
        <f>IF(基本情報入力シート!Y34="","",基本情報入力シート!Y34)</f>
        <v>居宅介護</v>
      </c>
      <c r="Q12" s="535" t="e">
        <f>IF(基本情報入力シート!#REF!="","",基本情報入力シート!#REF!)</f>
        <v>#REF!</v>
      </c>
      <c r="R12" s="558" t="s">
        <v>451</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t="str">
        <f>IFERROR(ROUNDDOWN(Q12*T12,0)*AF12,"")</f>
        <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2</v>
      </c>
      <c r="C13" s="530">
        <f>IF(基本情報入力シート!D35="","",基本情報入力シート!D35)</f>
        <v>9</v>
      </c>
      <c r="D13" s="531">
        <f>IF(基本情報入力シート!E35="","",基本情報入力シート!E35)</f>
        <v>1</v>
      </c>
      <c r="E13" s="531">
        <f>IF(基本情報入力シート!F35="","",基本情報入力シート!F35)</f>
        <v>0</v>
      </c>
      <c r="F13" s="531">
        <f>IF(基本情報入力シート!G35="","",基本情報入力シート!G35)</f>
        <v>2</v>
      </c>
      <c r="G13" s="531">
        <f>IF(基本情報入力シート!H35="","",基本情報入力シート!H35)</f>
        <v>0</v>
      </c>
      <c r="H13" s="531">
        <f>IF(基本情報入力シート!I35="","",基本情報入力シート!I35)</f>
        <v>0</v>
      </c>
      <c r="I13" s="531">
        <f>IF(基本情報入力シート!J35="","",基本情報入力シート!J35)</f>
        <v>0</v>
      </c>
      <c r="J13" s="531">
        <f>IF(基本情報入力シート!K35="","",基本情報入力シート!K35)</f>
        <v>0</v>
      </c>
      <c r="K13" s="532">
        <f>IF(基本情報入力シート!L35="","",基本情報入力シート!L35)</f>
        <v>0</v>
      </c>
      <c r="L13" s="533" t="str">
        <f>IF(基本情報入力シート!M35="","",基本情報入力シート!M35)</f>
        <v>奈良県</v>
      </c>
      <c r="M13" s="533" t="str">
        <f>IF(基本情報入力シート!R35="","",基本情報入力シート!R35)</f>
        <v>奈良県</v>
      </c>
      <c r="N13" s="533" t="str">
        <f>IF(基本情報入力シート!W35="","",基本情報入力シート!W35)</f>
        <v>大和郡山市</v>
      </c>
      <c r="O13" s="528" t="str">
        <f>IF(基本情報入力シート!X35="","",基本情報入力シート!X35)</f>
        <v>デイサービス　ならけん</v>
      </c>
      <c r="P13" s="534" t="str">
        <f>IF(基本情報入力シート!Y35="","",基本情報入力シート!Y35)</f>
        <v>生活介護</v>
      </c>
      <c r="Q13" s="535" t="e">
        <f>IF(基本情報入力シート!#REF!="","",基本情報入力シート!#REF!)</f>
        <v>#REF!</v>
      </c>
      <c r="R13" s="558" t="s">
        <v>449</v>
      </c>
      <c r="S13" s="559" t="s">
        <v>21</v>
      </c>
      <c r="T13" s="560">
        <f>IFERROR(IF(R13="","",VLOOKUP(P13,【参考】数式用!$A$5:$H$34,MATCH(S13,【参考】数式用!$F$4:$H$4,0)+5,0)),"")</f>
        <v>1.4E-2</v>
      </c>
      <c r="U13" s="577" t="str">
        <f>IF(S13="特定加算Ⅰ",VLOOKUP(P13,【参考】数式用!$A$5:$I$28,9,FALSE),"-")</f>
        <v>福祉専門職員配置等加算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t="str">
        <f t="shared" ref="AH13:AH76" si="2">IFERROR(ROUNDDOWN(Q13*T13,0)*AF13,"")</f>
        <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2</v>
      </c>
      <c r="C14" s="530">
        <f>IF(基本情報入力シート!D36="","",基本情報入力シート!D36)</f>
        <v>9</v>
      </c>
      <c r="D14" s="531">
        <f>IF(基本情報入力シート!E36="","",基本情報入力シート!E36)</f>
        <v>2</v>
      </c>
      <c r="E14" s="531">
        <f>IF(基本情報入力シート!F36="","",基本情報入力シート!F36)</f>
        <v>0</v>
      </c>
      <c r="F14" s="531">
        <f>IF(基本情報入力シート!G36="","",基本情報入力シート!G36)</f>
        <v>3</v>
      </c>
      <c r="G14" s="531">
        <f>IF(基本情報入力シート!H36="","",基本情報入力シート!H36)</f>
        <v>0</v>
      </c>
      <c r="H14" s="531">
        <f>IF(基本情報入力シート!I36="","",基本情報入力シート!I36)</f>
        <v>0</v>
      </c>
      <c r="I14" s="531">
        <f>IF(基本情報入力シート!J36="","",基本情報入力シート!J36)</f>
        <v>0</v>
      </c>
      <c r="J14" s="531">
        <f>IF(基本情報入力シート!K36="","",基本情報入力シート!K36)</f>
        <v>0</v>
      </c>
      <c r="K14" s="532">
        <f>IF(基本情報入力シート!L36="","",基本情報入力シート!L36)</f>
        <v>0</v>
      </c>
      <c r="L14" s="533" t="str">
        <f>IF(基本情報入力シート!M36="","",基本情報入力シート!M36)</f>
        <v>奈良県</v>
      </c>
      <c r="M14" s="533" t="str">
        <f>IF(基本情報入力シート!R36="","",基本情報入力シート!R36)</f>
        <v>奈良県</v>
      </c>
      <c r="N14" s="533" t="str">
        <f>IF(基本情報入力シート!W36="","",基本情報入力シート!W36)</f>
        <v>生駒市</v>
      </c>
      <c r="O14" s="528" t="str">
        <f>IF(基本情報入力シート!X36="","",基本情報入力シート!X36)</f>
        <v>グループホームならけん</v>
      </c>
      <c r="P14" s="534" t="str">
        <f>IF(基本情報入力シート!Y36="","",基本情報入力シート!Y36)</f>
        <v>共同生活援助（指定共同生活援助）</v>
      </c>
      <c r="Q14" s="535" t="e">
        <f>IF(基本情報入力シート!#REF!="","",基本情報入力シート!#REF!)</f>
        <v>#REF!</v>
      </c>
      <c r="R14" s="558" t="s">
        <v>449</v>
      </c>
      <c r="S14" s="559" t="s">
        <v>21</v>
      </c>
      <c r="T14" s="560">
        <f>IFERROR(IF(R14="","",VLOOKUP(P14,【参考】数式用!$A$5:$H$34,MATCH(S14,【参考】数式用!$F$4:$H$4,0)+5,0)),"")</f>
        <v>1.9E-2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t="str">
        <f t="shared" si="2"/>
        <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2</v>
      </c>
      <c r="C15" s="530">
        <f>IF(基本情報入力シート!D37="","",基本情報入力シート!D37)</f>
        <v>9</v>
      </c>
      <c r="D15" s="531">
        <f>IF(基本情報入力シート!E37="","",基本情報入力シート!E37)</f>
        <v>5</v>
      </c>
      <c r="E15" s="531">
        <f>IF(基本情報入力シート!F37="","",基本情報入力シート!F37)</f>
        <v>0</v>
      </c>
      <c r="F15" s="531">
        <f>IF(基本情報入力シート!G37="","",基本情報入力シート!G37)</f>
        <v>4</v>
      </c>
      <c r="G15" s="531">
        <f>IF(基本情報入力シート!H37="","",基本情報入力シート!H37)</f>
        <v>0</v>
      </c>
      <c r="H15" s="531">
        <f>IF(基本情報入力シート!I37="","",基本情報入力シート!I37)</f>
        <v>0</v>
      </c>
      <c r="I15" s="531">
        <f>IF(基本情報入力シート!J37="","",基本情報入力シート!J37)</f>
        <v>0</v>
      </c>
      <c r="J15" s="531">
        <f>IF(基本情報入力シート!K37="","",基本情報入力シート!K37)</f>
        <v>0</v>
      </c>
      <c r="K15" s="532">
        <f>IF(基本情報入力シート!L37="","",基本情報入力シート!L37)</f>
        <v>0</v>
      </c>
      <c r="L15" s="533" t="str">
        <f>IF(基本情報入力シート!M37="","",基本情報入力シート!M37)</f>
        <v>奈良県</v>
      </c>
      <c r="M15" s="533" t="str">
        <f>IF(基本情報入力シート!R37="","",基本情報入力シート!R37)</f>
        <v>奈良県</v>
      </c>
      <c r="N15" s="533" t="str">
        <f>IF(基本情報入力シート!W37="","",基本情報入力シート!W37)</f>
        <v>桜井市</v>
      </c>
      <c r="O15" s="528" t="str">
        <f>IF(基本情報入力シート!X37="","",基本情報入力シート!X37)</f>
        <v>ならけんひろば</v>
      </c>
      <c r="P15" s="534" t="str">
        <f>IF(基本情報入力シート!Y37="","",基本情報入力シート!Y37)</f>
        <v>児童発達支援</v>
      </c>
      <c r="Q15" s="535" t="e">
        <f>IF(基本情報入力シート!#REF!="","",基本情報入力シート!#REF!)</f>
        <v>#REF!</v>
      </c>
      <c r="R15" s="558" t="s">
        <v>450</v>
      </c>
      <c r="S15" s="559" t="s">
        <v>21</v>
      </c>
      <c r="T15" s="560">
        <f>IFERROR(IF(R15="","",VLOOKUP(P15,【参考】数式用!$A$5:$H$34,MATCH(S15,【参考】数式用!$F$4:$H$4,0)+5,0)),"")</f>
        <v>1.2999999999999999E-2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t="str">
        <f t="shared" si="2"/>
        <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2</v>
      </c>
      <c r="C16" s="530">
        <f>IF(基本情報入力シート!D38="","",基本情報入力シート!D38)</f>
        <v>9</v>
      </c>
      <c r="D16" s="531">
        <f>IF(基本情報入力シート!E38="","",基本情報入力シート!E38)</f>
        <v>5</v>
      </c>
      <c r="E16" s="531">
        <f>IF(基本情報入力シート!F38="","",基本情報入力シート!F38)</f>
        <v>0</v>
      </c>
      <c r="F16" s="531">
        <f>IF(基本情報入力シート!G38="","",基本情報入力シート!G38)</f>
        <v>4</v>
      </c>
      <c r="G16" s="531">
        <f>IF(基本情報入力シート!H38="","",基本情報入力シート!H38)</f>
        <v>0</v>
      </c>
      <c r="H16" s="531">
        <f>IF(基本情報入力シート!I38="","",基本情報入力シート!I38)</f>
        <v>0</v>
      </c>
      <c r="I16" s="531">
        <f>IF(基本情報入力シート!J38="","",基本情報入力シート!J38)</f>
        <v>0</v>
      </c>
      <c r="J16" s="531">
        <f>IF(基本情報入力シート!K38="","",基本情報入力シート!K38)</f>
        <v>0</v>
      </c>
      <c r="K16" s="532">
        <f>IF(基本情報入力シート!L38="","",基本情報入力シート!L38)</f>
        <v>0</v>
      </c>
      <c r="L16" s="533" t="str">
        <f>IF(基本情報入力シート!M38="","",基本情報入力シート!M38)</f>
        <v>奈良県</v>
      </c>
      <c r="M16" s="533" t="str">
        <f>IF(基本情報入力シート!R38="","",基本情報入力シート!R38)</f>
        <v>奈良県</v>
      </c>
      <c r="N16" s="533" t="str">
        <f>IF(基本情報入力シート!W38="","",基本情報入力シート!W38)</f>
        <v>桜井市</v>
      </c>
      <c r="O16" s="528" t="str">
        <f>IF(基本情報入力シート!X38="","",基本情報入力シート!X38)</f>
        <v>ならけんひろば</v>
      </c>
      <c r="P16" s="534" t="str">
        <f>IF(基本情報入力シート!Y38="","",基本情報入力シート!Y38)</f>
        <v>放課後等デイサービス</v>
      </c>
      <c r="Q16" s="535" t="e">
        <f>IF(基本情報入力シート!#REF!="","",基本情報入力シート!#REF!)</f>
        <v>#REF!</v>
      </c>
      <c r="R16" s="558" t="s">
        <v>449</v>
      </c>
      <c r="S16" s="559" t="s">
        <v>328</v>
      </c>
      <c r="T16" s="560" t="str">
        <f>IFERROR(IF(R16="","",VLOOKUP(P16,【参考】数式用!$A$5:$H$34,MATCH(S16,【参考】数式用!$F$4:$H$4,0)+5,0)),"")</f>
        <v>エラー</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t="str">
        <f t="shared" si="2"/>
        <v/>
      </c>
      <c r="AJ16" s="113" t="str">
        <f t="shared" si="3"/>
        <v>☓</v>
      </c>
      <c r="AK16" s="115" t="str">
        <f t="shared" si="0"/>
        <v>当該サービスに存在しない加算区分が選択されていますので、修正してください。</v>
      </c>
      <c r="AL16" s="115"/>
      <c r="AM16" s="115"/>
      <c r="AN16" s="115"/>
      <c r="AO16" s="115"/>
      <c r="AP16" s="115"/>
      <c r="AQ16" s="115"/>
      <c r="AR16" s="115"/>
      <c r="AS16" s="562"/>
    </row>
    <row r="17" spans="1:45" ht="33" customHeight="1" thickBot="1">
      <c r="A17" s="528">
        <f t="shared" si="4"/>
        <v>6</v>
      </c>
      <c r="B17" s="529" t="str">
        <f>IF(基本情報入力シート!C39="","",基本情報入力シート!C39)</f>
        <v/>
      </c>
      <c r="C17" s="530" t="str">
        <f>IF(基本情報入力シート!D39="","",基本情報入力シート!D39)</f>
        <v/>
      </c>
      <c r="D17" s="531" t="str">
        <f>IF(基本情報入力シート!E39="","",基本情報入力シート!E39)</f>
        <v/>
      </c>
      <c r="E17" s="531" t="str">
        <f>IF(基本情報入力シート!F39="","",基本情報入力シート!F39)</f>
        <v/>
      </c>
      <c r="F17" s="531" t="str">
        <f>IF(基本情報入力シート!G39="","",基本情報入力シート!G39)</f>
        <v/>
      </c>
      <c r="G17" s="531" t="str">
        <f>IF(基本情報入力シート!H39="","",基本情報入力シート!H39)</f>
        <v/>
      </c>
      <c r="H17" s="531" t="str">
        <f>IF(基本情報入力シート!I39="","",基本情報入力シート!I39)</f>
        <v/>
      </c>
      <c r="I17" s="531" t="str">
        <f>IF(基本情報入力シート!J39="","",基本情報入力シート!J39)</f>
        <v/>
      </c>
      <c r="J17" s="531" t="str">
        <f>IF(基本情報入力シート!K39="","",基本情報入力シート!K39)</f>
        <v/>
      </c>
      <c r="K17" s="532" t="str">
        <f>IF(基本情報入力シート!L39="","",基本情報入力シート!L39)</f>
        <v/>
      </c>
      <c r="L17" s="533" t="str">
        <f>IF(基本情報入力シート!M39="","",基本情報入力シート!M39)</f>
        <v/>
      </c>
      <c r="M17" s="533" t="str">
        <f>IF(基本情報入力シート!R39="","",基本情報入力シート!R39)</f>
        <v/>
      </c>
      <c r="N17" s="533" t="str">
        <f>IF(基本情報入力シート!W39="","",基本情報入力シート!W39)</f>
        <v/>
      </c>
      <c r="O17" s="528" t="str">
        <f>IF(基本情報入力シート!X39="","",基本情報入力シート!X39)</f>
        <v/>
      </c>
      <c r="P17" s="534" t="str">
        <f>IF(基本情報入力シート!Y39="","",基本情報入力シート!Y39)</f>
        <v/>
      </c>
      <c r="Q17" s="535" t="e">
        <f>IF(基本情報入力シート!#REF!="","",基本情報入力シート!#REF!)</f>
        <v>#REF!</v>
      </c>
      <c r="R17" s="558" t="s">
        <v>449</v>
      </c>
      <c r="S17" s="559" t="s">
        <v>328</v>
      </c>
      <c r="T17" s="560" t="str">
        <f>IFERROR(IF(R17="","",VLOOKUP(P17,【参考】数式用!$A$5:$H$34,MATCH(S17,【参考】数式用!$F$4:$H$4,0)+5,0)),"")</f>
        <v/>
      </c>
      <c r="U17" s="577" t="str">
        <f>IF(S17="特定加算Ⅰ",VLOOKUP(P17,【参考】数式用!$A$5:$I$28,9,FALSE),"-")</f>
        <v>-</v>
      </c>
      <c r="V17" s="104" t="s">
        <v>153</v>
      </c>
      <c r="W17" s="561">
        <v>3</v>
      </c>
      <c r="X17" s="146" t="s">
        <v>154</v>
      </c>
      <c r="Y17" s="561">
        <v>4</v>
      </c>
      <c r="Z17" s="312" t="s">
        <v>155</v>
      </c>
      <c r="AA17" s="561">
        <v>4</v>
      </c>
      <c r="AB17" s="146" t="s">
        <v>154</v>
      </c>
      <c r="AC17" s="561">
        <v>3</v>
      </c>
      <c r="AD17" s="146" t="s">
        <v>156</v>
      </c>
      <c r="AE17" s="540" t="s">
        <v>157</v>
      </c>
      <c r="AF17" s="541">
        <f t="shared" si="1"/>
        <v>12</v>
      </c>
      <c r="AG17" s="542" t="s">
        <v>158</v>
      </c>
      <c r="AH17" s="543" t="str">
        <f t="shared" si="2"/>
        <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e">
        <f>IF(基本情報入力シート!#REF!="","",基本情報入力シート!#REF!)</f>
        <v>#REF!</v>
      </c>
      <c r="R18" s="558"/>
      <c r="S18" s="559"/>
      <c r="T18" s="560" t="str">
        <f>IFERROR(IF(R18="","",VLOOKUP(P18,【参考】数式用!$A$5:$H$34,MATCH(S18,【参考】数式用!$F$4:$H$4,0)+5,0)),"")</f>
        <v/>
      </c>
      <c r="U18" s="577" t="str">
        <f>IF(S18="特定加算Ⅰ",VLOOKUP(P18,【参考】数式用!$A$5:$I$28,9,FALSE),"-")</f>
        <v>-</v>
      </c>
      <c r="V18" s="104" t="s">
        <v>153</v>
      </c>
      <c r="W18" s="561"/>
      <c r="X18" s="146" t="s">
        <v>154</v>
      </c>
      <c r="Y18" s="561"/>
      <c r="Z18" s="312" t="s">
        <v>155</v>
      </c>
      <c r="AA18" s="561"/>
      <c r="AB18" s="146" t="s">
        <v>154</v>
      </c>
      <c r="AC18" s="561"/>
      <c r="AD18" s="146" t="s">
        <v>156</v>
      </c>
      <c r="AE18" s="540" t="s">
        <v>157</v>
      </c>
      <c r="AF18" s="541" t="str">
        <f t="shared" si="1"/>
        <v/>
      </c>
      <c r="AG18" s="542" t="s">
        <v>158</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e">
        <f>IF(基本情報入力シート!#REF!="","",基本情報入力シート!#REF!)</f>
        <v>#REF!</v>
      </c>
      <c r="R19" s="558"/>
      <c r="S19" s="559"/>
      <c r="T19" s="560" t="str">
        <f>IFERROR(IF(R19="","",VLOOKUP(P19,【参考】数式用!$A$5:$H$34,MATCH(S19,【参考】数式用!$F$4:$H$4,0)+5,0)),"")</f>
        <v/>
      </c>
      <c r="U19" s="577" t="str">
        <f>IF(S19="特定加算Ⅰ",VLOOKUP(P19,【参考】数式用!$A$5:$I$28,9,FALSE),"-")</f>
        <v>-</v>
      </c>
      <c r="V19" s="104" t="s">
        <v>153</v>
      </c>
      <c r="W19" s="561"/>
      <c r="X19" s="146" t="s">
        <v>154</v>
      </c>
      <c r="Y19" s="561"/>
      <c r="Z19" s="312" t="s">
        <v>155</v>
      </c>
      <c r="AA19" s="561"/>
      <c r="AB19" s="146" t="s">
        <v>154</v>
      </c>
      <c r="AC19" s="561"/>
      <c r="AD19" s="146" t="s">
        <v>156</v>
      </c>
      <c r="AE19" s="540" t="s">
        <v>157</v>
      </c>
      <c r="AF19" s="541" t="str">
        <f t="shared" si="1"/>
        <v/>
      </c>
      <c r="AG19" s="542" t="s">
        <v>158</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e">
        <f>IF(基本情報入力シート!#REF!="","",基本情報入力シート!#REF!)</f>
        <v>#REF!</v>
      </c>
      <c r="R20" s="558"/>
      <c r="S20" s="559"/>
      <c r="T20" s="560" t="str">
        <f>IFERROR(IF(R20="","",VLOOKUP(P20,【参考】数式用!$A$5:$H$34,MATCH(S20,【参考】数式用!$F$4:$H$4,0)+5,0)),"")</f>
        <v/>
      </c>
      <c r="U20" s="577" t="str">
        <f>IF(S20="特定加算Ⅰ",VLOOKUP(P20,【参考】数式用!$A$5:$I$28,9,FALSE),"-")</f>
        <v>-</v>
      </c>
      <c r="V20" s="104" t="s">
        <v>153</v>
      </c>
      <c r="W20" s="561"/>
      <c r="X20" s="146" t="s">
        <v>154</v>
      </c>
      <c r="Y20" s="561"/>
      <c r="Z20" s="312" t="s">
        <v>155</v>
      </c>
      <c r="AA20" s="561"/>
      <c r="AB20" s="146" t="s">
        <v>154</v>
      </c>
      <c r="AC20" s="561"/>
      <c r="AD20" s="146" t="s">
        <v>156</v>
      </c>
      <c r="AE20" s="540" t="s">
        <v>157</v>
      </c>
      <c r="AF20" s="541" t="str">
        <f t="shared" si="1"/>
        <v/>
      </c>
      <c r="AG20" s="542" t="s">
        <v>158</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e">
        <f>IF(基本情報入力シート!#REF!="","",基本情報入力シート!#REF!)</f>
        <v>#REF!</v>
      </c>
      <c r="R21" s="558"/>
      <c r="S21" s="559"/>
      <c r="T21" s="560" t="str">
        <f>IFERROR(IF(R21="","",VLOOKUP(P21,【参考】数式用!$A$5:$H$34,MATCH(S21,【参考】数式用!$F$4:$H$4,0)+5,0)),"")</f>
        <v/>
      </c>
      <c r="U21" s="577" t="str">
        <f>IF(S21="特定加算Ⅰ",VLOOKUP(P21,【参考】数式用!$A$5:$I$28,9,FALSE),"-")</f>
        <v>-</v>
      </c>
      <c r="V21" s="104" t="s">
        <v>153</v>
      </c>
      <c r="W21" s="561"/>
      <c r="X21" s="146" t="s">
        <v>154</v>
      </c>
      <c r="Y21" s="561"/>
      <c r="Z21" s="312" t="s">
        <v>155</v>
      </c>
      <c r="AA21" s="561"/>
      <c r="AB21" s="146" t="s">
        <v>154</v>
      </c>
      <c r="AC21" s="561"/>
      <c r="AD21" s="146" t="s">
        <v>156</v>
      </c>
      <c r="AE21" s="540" t="s">
        <v>157</v>
      </c>
      <c r="AF21" s="541" t="str">
        <f t="shared" si="1"/>
        <v/>
      </c>
      <c r="AG21" s="542" t="s">
        <v>158</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e">
        <f>IF(基本情報入力シート!#REF!="","",基本情報入力シート!#REF!)</f>
        <v>#REF!</v>
      </c>
      <c r="R22" s="558"/>
      <c r="S22" s="559"/>
      <c r="T22" s="560" t="str">
        <f>IFERROR(IF(R22="","",VLOOKUP(P22,【参考】数式用!$A$5:$H$34,MATCH(S22,【参考】数式用!$F$4:$H$4,0)+5,0)),"")</f>
        <v/>
      </c>
      <c r="U22" s="577" t="str">
        <f>IF(S22="特定加算Ⅰ",VLOOKUP(P22,【参考】数式用!$A$5:$I$28,9,FALSE),"-")</f>
        <v>-</v>
      </c>
      <c r="V22" s="104" t="s">
        <v>153</v>
      </c>
      <c r="W22" s="561"/>
      <c r="X22" s="146" t="s">
        <v>154</v>
      </c>
      <c r="Y22" s="561"/>
      <c r="Z22" s="312" t="s">
        <v>155</v>
      </c>
      <c r="AA22" s="561"/>
      <c r="AB22" s="146" t="s">
        <v>154</v>
      </c>
      <c r="AC22" s="561"/>
      <c r="AD22" s="146" t="s">
        <v>156</v>
      </c>
      <c r="AE22" s="540" t="s">
        <v>157</v>
      </c>
      <c r="AF22" s="541" t="str">
        <f t="shared" si="1"/>
        <v/>
      </c>
      <c r="AG22" s="542" t="s">
        <v>158</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e">
        <f>IF(基本情報入力シート!#REF!="","",基本情報入力シート!#REF!)</f>
        <v>#REF!</v>
      </c>
      <c r="R23" s="558"/>
      <c r="S23" s="559"/>
      <c r="T23" s="560" t="str">
        <f>IFERROR(IF(R23="","",VLOOKUP(P23,【参考】数式用!$A$5:$H$34,MATCH(S23,【参考】数式用!$F$4:$H$4,0)+5,0)),"")</f>
        <v/>
      </c>
      <c r="U23" s="577" t="str">
        <f>IF(S23="特定加算Ⅰ",VLOOKUP(P23,【参考】数式用!$A$5:$I$28,9,FALSE),"-")</f>
        <v>-</v>
      </c>
      <c r="V23" s="104" t="s">
        <v>153</v>
      </c>
      <c r="W23" s="561"/>
      <c r="X23" s="146" t="s">
        <v>154</v>
      </c>
      <c r="Y23" s="561"/>
      <c r="Z23" s="312" t="s">
        <v>155</v>
      </c>
      <c r="AA23" s="561"/>
      <c r="AB23" s="146" t="s">
        <v>154</v>
      </c>
      <c r="AC23" s="561"/>
      <c r="AD23" s="146" t="s">
        <v>156</v>
      </c>
      <c r="AE23" s="540" t="s">
        <v>157</v>
      </c>
      <c r="AF23" s="541" t="str">
        <f t="shared" si="1"/>
        <v/>
      </c>
      <c r="AG23" s="542" t="s">
        <v>158</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e">
        <f>IF(基本情報入力シート!#REF!="","",基本情報入力シート!#REF!)</f>
        <v>#REF!</v>
      </c>
      <c r="R24" s="558"/>
      <c r="S24" s="559"/>
      <c r="T24" s="560" t="str">
        <f>IFERROR(IF(R24="","",VLOOKUP(P24,【参考】数式用!$A$5:$H$34,MATCH(S24,【参考】数式用!$F$4:$H$4,0)+5,0)),"")</f>
        <v/>
      </c>
      <c r="U24" s="577" t="str">
        <f>IF(S24="特定加算Ⅰ",VLOOKUP(P24,【参考】数式用!$A$5:$I$28,9,FALSE),"-")</f>
        <v>-</v>
      </c>
      <c r="V24" s="104" t="s">
        <v>153</v>
      </c>
      <c r="W24" s="561"/>
      <c r="X24" s="146" t="s">
        <v>154</v>
      </c>
      <c r="Y24" s="561"/>
      <c r="Z24" s="312" t="s">
        <v>155</v>
      </c>
      <c r="AA24" s="561"/>
      <c r="AB24" s="146" t="s">
        <v>154</v>
      </c>
      <c r="AC24" s="561"/>
      <c r="AD24" s="146" t="s">
        <v>156</v>
      </c>
      <c r="AE24" s="540" t="s">
        <v>157</v>
      </c>
      <c r="AF24" s="541" t="str">
        <f t="shared" si="1"/>
        <v/>
      </c>
      <c r="AG24" s="542" t="s">
        <v>158</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e">
        <f>IF(基本情報入力シート!#REF!="","",基本情報入力シート!#REF!)</f>
        <v>#REF!</v>
      </c>
      <c r="R25" s="558"/>
      <c r="S25" s="559"/>
      <c r="T25" s="560" t="str">
        <f>IFERROR(IF(R25="","",VLOOKUP(P25,【参考】数式用!$A$5:$H$34,MATCH(S25,【参考】数式用!$F$4:$H$4,0)+5,0)),"")</f>
        <v/>
      </c>
      <c r="U25" s="577" t="str">
        <f>IF(S25="特定加算Ⅰ",VLOOKUP(P25,【参考】数式用!$A$5:$I$28,9,FALSE),"-")</f>
        <v>-</v>
      </c>
      <c r="V25" s="104" t="s">
        <v>153</v>
      </c>
      <c r="W25" s="561"/>
      <c r="X25" s="146" t="s">
        <v>154</v>
      </c>
      <c r="Y25" s="561"/>
      <c r="Z25" s="312" t="s">
        <v>155</v>
      </c>
      <c r="AA25" s="561"/>
      <c r="AB25" s="146" t="s">
        <v>154</v>
      </c>
      <c r="AC25" s="561"/>
      <c r="AD25" s="146" t="s">
        <v>156</v>
      </c>
      <c r="AE25" s="540" t="s">
        <v>157</v>
      </c>
      <c r="AF25" s="541" t="str">
        <f t="shared" si="1"/>
        <v/>
      </c>
      <c r="AG25" s="542" t="s">
        <v>158</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e">
        <f>IF(基本情報入力シート!#REF!="","",基本情報入力シート!#REF!)</f>
        <v>#REF!</v>
      </c>
      <c r="R26" s="558"/>
      <c r="S26" s="559"/>
      <c r="T26" s="560" t="str">
        <f>IFERROR(IF(R26="","",VLOOKUP(P26,【参考】数式用!$A$5:$H$34,MATCH(S26,【参考】数式用!$F$4:$H$4,0)+5,0)),"")</f>
        <v/>
      </c>
      <c r="U26" s="577" t="str">
        <f>IF(S26="特定加算Ⅰ",VLOOKUP(P26,【参考】数式用!$A$5:$I$28,9,FALSE),"-")</f>
        <v>-</v>
      </c>
      <c r="V26" s="104" t="s">
        <v>153</v>
      </c>
      <c r="W26" s="561"/>
      <c r="X26" s="146" t="s">
        <v>154</v>
      </c>
      <c r="Y26" s="561"/>
      <c r="Z26" s="312" t="s">
        <v>155</v>
      </c>
      <c r="AA26" s="561"/>
      <c r="AB26" s="146" t="s">
        <v>154</v>
      </c>
      <c r="AC26" s="561"/>
      <c r="AD26" s="146" t="s">
        <v>156</v>
      </c>
      <c r="AE26" s="540" t="s">
        <v>157</v>
      </c>
      <c r="AF26" s="541" t="str">
        <f t="shared" si="1"/>
        <v/>
      </c>
      <c r="AG26" s="542" t="s">
        <v>158</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e">
        <f>IF(基本情報入力シート!#REF!="","",基本情報入力シート!#REF!)</f>
        <v>#REF!</v>
      </c>
      <c r="R27" s="558"/>
      <c r="S27" s="559"/>
      <c r="T27" s="560" t="str">
        <f>IFERROR(IF(R27="","",VLOOKUP(P27,【参考】数式用!$A$5:$H$34,MATCH(S27,【参考】数式用!$F$4:$H$4,0)+5,0)),"")</f>
        <v/>
      </c>
      <c r="U27" s="577" t="str">
        <f>IF(S27="特定加算Ⅰ",VLOOKUP(P27,【参考】数式用!$A$5:$I$28,9,FALSE),"-")</f>
        <v>-</v>
      </c>
      <c r="V27" s="104" t="s">
        <v>153</v>
      </c>
      <c r="W27" s="561"/>
      <c r="X27" s="146" t="s">
        <v>154</v>
      </c>
      <c r="Y27" s="561"/>
      <c r="Z27" s="312" t="s">
        <v>155</v>
      </c>
      <c r="AA27" s="561"/>
      <c r="AB27" s="146" t="s">
        <v>154</v>
      </c>
      <c r="AC27" s="561"/>
      <c r="AD27" s="146" t="s">
        <v>156</v>
      </c>
      <c r="AE27" s="540" t="s">
        <v>157</v>
      </c>
      <c r="AF27" s="541" t="str">
        <f t="shared" si="1"/>
        <v/>
      </c>
      <c r="AG27" s="542" t="s">
        <v>158</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e">
        <f>IF(基本情報入力シート!#REF!="","",基本情報入力シート!#REF!)</f>
        <v>#REF!</v>
      </c>
      <c r="R28" s="558"/>
      <c r="S28" s="559"/>
      <c r="T28" s="560" t="str">
        <f>IFERROR(IF(R28="","",VLOOKUP(P28,【参考】数式用!$A$5:$H$34,MATCH(S28,【参考】数式用!$F$4:$H$4,0)+5,0)),"")</f>
        <v/>
      </c>
      <c r="U28" s="577" t="str">
        <f>IF(S28="特定加算Ⅰ",VLOOKUP(P28,【参考】数式用!$A$5:$I$28,9,FALSE),"-")</f>
        <v>-</v>
      </c>
      <c r="V28" s="104" t="s">
        <v>153</v>
      </c>
      <c r="W28" s="561"/>
      <c r="X28" s="146" t="s">
        <v>154</v>
      </c>
      <c r="Y28" s="561"/>
      <c r="Z28" s="312" t="s">
        <v>155</v>
      </c>
      <c r="AA28" s="561"/>
      <c r="AB28" s="146" t="s">
        <v>154</v>
      </c>
      <c r="AC28" s="561"/>
      <c r="AD28" s="146" t="s">
        <v>156</v>
      </c>
      <c r="AE28" s="540" t="s">
        <v>157</v>
      </c>
      <c r="AF28" s="541" t="str">
        <f t="shared" si="1"/>
        <v/>
      </c>
      <c r="AG28" s="542" t="s">
        <v>158</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e">
        <f>IF(基本情報入力シート!#REF!="","",基本情報入力シート!#REF!)</f>
        <v>#REF!</v>
      </c>
      <c r="R29" s="558"/>
      <c r="S29" s="559"/>
      <c r="T29" s="560" t="str">
        <f>IFERROR(IF(R29="","",VLOOKUP(P29,【参考】数式用!$A$5:$H$34,MATCH(S29,【参考】数式用!$F$4:$H$4,0)+5,0)),"")</f>
        <v/>
      </c>
      <c r="U29" s="577" t="str">
        <f>IF(S29="特定加算Ⅰ",VLOOKUP(P29,【参考】数式用!$A$5:$I$28,9,FALSE),"-")</f>
        <v>-</v>
      </c>
      <c r="V29" s="104" t="s">
        <v>153</v>
      </c>
      <c r="W29" s="561"/>
      <c r="X29" s="146" t="s">
        <v>154</v>
      </c>
      <c r="Y29" s="561"/>
      <c r="Z29" s="312" t="s">
        <v>155</v>
      </c>
      <c r="AA29" s="561"/>
      <c r="AB29" s="146" t="s">
        <v>154</v>
      </c>
      <c r="AC29" s="561"/>
      <c r="AD29" s="146" t="s">
        <v>156</v>
      </c>
      <c r="AE29" s="540" t="s">
        <v>157</v>
      </c>
      <c r="AF29" s="541" t="str">
        <f t="shared" si="1"/>
        <v/>
      </c>
      <c r="AG29" s="542" t="s">
        <v>158</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e">
        <f>IF(基本情報入力シート!#REF!="","",基本情報入力シート!#REF!)</f>
        <v>#REF!</v>
      </c>
      <c r="R30" s="558"/>
      <c r="S30" s="559"/>
      <c r="T30" s="560" t="str">
        <f>IFERROR(IF(R30="","",VLOOKUP(P30,【参考】数式用!$A$5:$H$34,MATCH(S30,【参考】数式用!$F$4:$H$4,0)+5,0)),"")</f>
        <v/>
      </c>
      <c r="U30" s="577" t="str">
        <f>IF(S30="特定加算Ⅰ",VLOOKUP(P30,【参考】数式用!$A$5:$I$28,9,FALSE),"-")</f>
        <v>-</v>
      </c>
      <c r="V30" s="104" t="s">
        <v>153</v>
      </c>
      <c r="W30" s="561"/>
      <c r="X30" s="146" t="s">
        <v>154</v>
      </c>
      <c r="Y30" s="561"/>
      <c r="Z30" s="312" t="s">
        <v>155</v>
      </c>
      <c r="AA30" s="561"/>
      <c r="AB30" s="146" t="s">
        <v>154</v>
      </c>
      <c r="AC30" s="561"/>
      <c r="AD30" s="146" t="s">
        <v>156</v>
      </c>
      <c r="AE30" s="540" t="s">
        <v>157</v>
      </c>
      <c r="AF30" s="541" t="str">
        <f t="shared" si="1"/>
        <v/>
      </c>
      <c r="AG30" s="542" t="s">
        <v>158</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e">
        <f>IF(基本情報入力シート!#REF!="","",基本情報入力シート!#REF!)</f>
        <v>#REF!</v>
      </c>
      <c r="R31" s="558"/>
      <c r="S31" s="559"/>
      <c r="T31" s="560" t="str">
        <f>IFERROR(IF(R31="","",VLOOKUP(P31,【参考】数式用!$A$5:$H$34,MATCH(S31,【参考】数式用!$F$4:$H$4,0)+5,0)),"")</f>
        <v/>
      </c>
      <c r="U31" s="577" t="str">
        <f>IF(S31="特定加算Ⅰ",VLOOKUP(P31,【参考】数式用!$A$5:$I$28,9,FALSE),"-")</f>
        <v>-</v>
      </c>
      <c r="V31" s="104" t="s">
        <v>153</v>
      </c>
      <c r="W31" s="561"/>
      <c r="X31" s="146" t="s">
        <v>154</v>
      </c>
      <c r="Y31" s="561"/>
      <c r="Z31" s="312" t="s">
        <v>155</v>
      </c>
      <c r="AA31" s="561"/>
      <c r="AB31" s="146" t="s">
        <v>154</v>
      </c>
      <c r="AC31" s="561"/>
      <c r="AD31" s="146" t="s">
        <v>156</v>
      </c>
      <c r="AE31" s="540" t="s">
        <v>157</v>
      </c>
      <c r="AF31" s="541" t="str">
        <f t="shared" si="1"/>
        <v/>
      </c>
      <c r="AG31" s="542" t="s">
        <v>158</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e">
        <f>IF(基本情報入力シート!#REF!="","",基本情報入力シート!#REF!)</f>
        <v>#REF!</v>
      </c>
      <c r="R32" s="558"/>
      <c r="S32" s="559"/>
      <c r="T32" s="560" t="str">
        <f>IFERROR(IF(R32="","",VLOOKUP(P32,【参考】数式用!$A$5:$H$34,MATCH(S32,【参考】数式用!$F$4:$H$4,0)+5,0)),"")</f>
        <v/>
      </c>
      <c r="U32" s="577" t="str">
        <f>IF(S32="特定加算Ⅰ",VLOOKUP(P32,【参考】数式用!$A$5:$I$28,9,FALSE),"-")</f>
        <v>-</v>
      </c>
      <c r="V32" s="104" t="s">
        <v>153</v>
      </c>
      <c r="W32" s="561"/>
      <c r="X32" s="146" t="s">
        <v>154</v>
      </c>
      <c r="Y32" s="561"/>
      <c r="Z32" s="312" t="s">
        <v>155</v>
      </c>
      <c r="AA32" s="561"/>
      <c r="AB32" s="146" t="s">
        <v>154</v>
      </c>
      <c r="AC32" s="561"/>
      <c r="AD32" s="146" t="s">
        <v>156</v>
      </c>
      <c r="AE32" s="540" t="s">
        <v>157</v>
      </c>
      <c r="AF32" s="541" t="str">
        <f t="shared" si="1"/>
        <v/>
      </c>
      <c r="AG32" s="542" t="s">
        <v>158</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e">
        <f>IF(基本情報入力シート!#REF!="","",基本情報入力シート!#REF!)</f>
        <v>#REF!</v>
      </c>
      <c r="R33" s="558"/>
      <c r="S33" s="559"/>
      <c r="T33" s="560" t="str">
        <f>IFERROR(IF(R33="","",VLOOKUP(P33,【参考】数式用!$A$5:$H$34,MATCH(S33,【参考】数式用!$F$4:$H$4,0)+5,0)),"")</f>
        <v/>
      </c>
      <c r="U33" s="577" t="str">
        <f>IF(S33="特定加算Ⅰ",VLOOKUP(P33,【参考】数式用!$A$5:$I$28,9,FALSE),"-")</f>
        <v>-</v>
      </c>
      <c r="V33" s="104" t="s">
        <v>153</v>
      </c>
      <c r="W33" s="561"/>
      <c r="X33" s="146" t="s">
        <v>154</v>
      </c>
      <c r="Y33" s="561"/>
      <c r="Z33" s="312" t="s">
        <v>155</v>
      </c>
      <c r="AA33" s="561"/>
      <c r="AB33" s="146" t="s">
        <v>154</v>
      </c>
      <c r="AC33" s="561"/>
      <c r="AD33" s="146" t="s">
        <v>156</v>
      </c>
      <c r="AE33" s="540" t="s">
        <v>157</v>
      </c>
      <c r="AF33" s="541" t="str">
        <f t="shared" si="1"/>
        <v/>
      </c>
      <c r="AG33" s="542" t="s">
        <v>158</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e">
        <f>IF(基本情報入力シート!#REF!="","",基本情報入力シート!#REF!)</f>
        <v>#REF!</v>
      </c>
      <c r="R34" s="558"/>
      <c r="S34" s="559"/>
      <c r="T34" s="560" t="str">
        <f>IFERROR(IF(R34="","",VLOOKUP(P34,【参考】数式用!$A$5:$H$34,MATCH(S34,【参考】数式用!$F$4:$H$4,0)+5,0)),"")</f>
        <v/>
      </c>
      <c r="U34" s="577" t="str">
        <f>IF(S34="特定加算Ⅰ",VLOOKUP(P34,【参考】数式用!$A$5:$I$28,9,FALSE),"-")</f>
        <v>-</v>
      </c>
      <c r="V34" s="104" t="s">
        <v>153</v>
      </c>
      <c r="W34" s="561"/>
      <c r="X34" s="146" t="s">
        <v>154</v>
      </c>
      <c r="Y34" s="561"/>
      <c r="Z34" s="312" t="s">
        <v>155</v>
      </c>
      <c r="AA34" s="561"/>
      <c r="AB34" s="146" t="s">
        <v>154</v>
      </c>
      <c r="AC34" s="561"/>
      <c r="AD34" s="146" t="s">
        <v>156</v>
      </c>
      <c r="AE34" s="540" t="s">
        <v>157</v>
      </c>
      <c r="AF34" s="541" t="str">
        <f t="shared" si="1"/>
        <v/>
      </c>
      <c r="AG34" s="542" t="s">
        <v>158</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e">
        <f>IF(基本情報入力シート!#REF!="","",基本情報入力シート!#REF!)</f>
        <v>#REF!</v>
      </c>
      <c r="R35" s="558"/>
      <c r="S35" s="559"/>
      <c r="T35" s="560" t="str">
        <f>IFERROR(IF(R35="","",VLOOKUP(P35,【参考】数式用!$A$5:$H$34,MATCH(S35,【参考】数式用!$F$4:$H$4,0)+5,0)),"")</f>
        <v/>
      </c>
      <c r="U35" s="577" t="str">
        <f>IF(S35="特定加算Ⅰ",VLOOKUP(P35,【参考】数式用!$A$5:$I$28,9,FALSE),"-")</f>
        <v>-</v>
      </c>
      <c r="V35" s="104" t="s">
        <v>153</v>
      </c>
      <c r="W35" s="561"/>
      <c r="X35" s="146" t="s">
        <v>154</v>
      </c>
      <c r="Y35" s="561"/>
      <c r="Z35" s="312" t="s">
        <v>155</v>
      </c>
      <c r="AA35" s="561"/>
      <c r="AB35" s="146" t="s">
        <v>154</v>
      </c>
      <c r="AC35" s="561"/>
      <c r="AD35" s="146" t="s">
        <v>156</v>
      </c>
      <c r="AE35" s="540" t="s">
        <v>157</v>
      </c>
      <c r="AF35" s="541" t="str">
        <f t="shared" si="1"/>
        <v/>
      </c>
      <c r="AG35" s="542" t="s">
        <v>158</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e">
        <f>IF(基本情報入力シート!#REF!="","",基本情報入力シート!#REF!)</f>
        <v>#REF!</v>
      </c>
      <c r="R36" s="558"/>
      <c r="S36" s="559"/>
      <c r="T36" s="560" t="str">
        <f>IFERROR(IF(R36="","",VLOOKUP(P36,【参考】数式用!$A$5:$H$34,MATCH(S36,【参考】数式用!$F$4:$H$4,0)+5,0)),"")</f>
        <v/>
      </c>
      <c r="U36" s="577" t="str">
        <f>IF(S36="特定加算Ⅰ",VLOOKUP(P36,【参考】数式用!$A$5:$I$28,9,FALSE),"-")</f>
        <v>-</v>
      </c>
      <c r="V36" s="104" t="s">
        <v>153</v>
      </c>
      <c r="W36" s="561"/>
      <c r="X36" s="146" t="s">
        <v>154</v>
      </c>
      <c r="Y36" s="561"/>
      <c r="Z36" s="312" t="s">
        <v>155</v>
      </c>
      <c r="AA36" s="561"/>
      <c r="AB36" s="146" t="s">
        <v>154</v>
      </c>
      <c r="AC36" s="561"/>
      <c r="AD36" s="146" t="s">
        <v>156</v>
      </c>
      <c r="AE36" s="540" t="s">
        <v>157</v>
      </c>
      <c r="AF36" s="541" t="str">
        <f t="shared" si="1"/>
        <v/>
      </c>
      <c r="AG36" s="542" t="s">
        <v>158</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e">
        <f>IF(基本情報入力シート!#REF!="","",基本情報入力シート!#REF!)</f>
        <v>#REF!</v>
      </c>
      <c r="R37" s="558"/>
      <c r="S37" s="559"/>
      <c r="T37" s="560" t="str">
        <f>IFERROR(IF(R37="","",VLOOKUP(P37,【参考】数式用!$A$5:$H$34,MATCH(S37,【参考】数式用!$F$4:$H$4,0)+5,0)),"")</f>
        <v/>
      </c>
      <c r="U37" s="577" t="str">
        <f>IF(S37="特定加算Ⅰ",VLOOKUP(P37,【参考】数式用!$A$5:$I$28,9,FALSE),"-")</f>
        <v>-</v>
      </c>
      <c r="V37" s="104" t="s">
        <v>153</v>
      </c>
      <c r="W37" s="561"/>
      <c r="X37" s="146" t="s">
        <v>154</v>
      </c>
      <c r="Y37" s="561"/>
      <c r="Z37" s="312" t="s">
        <v>155</v>
      </c>
      <c r="AA37" s="561"/>
      <c r="AB37" s="146" t="s">
        <v>154</v>
      </c>
      <c r="AC37" s="561"/>
      <c r="AD37" s="146" t="s">
        <v>156</v>
      </c>
      <c r="AE37" s="540" t="s">
        <v>157</v>
      </c>
      <c r="AF37" s="541" t="str">
        <f t="shared" si="1"/>
        <v/>
      </c>
      <c r="AG37" s="542" t="s">
        <v>158</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e">
        <f>IF(基本情報入力シート!#REF!="","",基本情報入力シート!#REF!)</f>
        <v>#REF!</v>
      </c>
      <c r="R38" s="558"/>
      <c r="S38" s="559"/>
      <c r="T38" s="560" t="str">
        <f>IFERROR(IF(R38="","",VLOOKUP(P38,【参考】数式用!$A$5:$H$34,MATCH(S38,【参考】数式用!$F$4:$H$4,0)+5,0)),"")</f>
        <v/>
      </c>
      <c r="U38" s="577" t="str">
        <f>IF(S38="特定加算Ⅰ",VLOOKUP(P38,【参考】数式用!$A$5:$I$28,9,FALSE),"-")</f>
        <v>-</v>
      </c>
      <c r="V38" s="104" t="s">
        <v>153</v>
      </c>
      <c r="W38" s="561"/>
      <c r="X38" s="146" t="s">
        <v>154</v>
      </c>
      <c r="Y38" s="561"/>
      <c r="Z38" s="312" t="s">
        <v>155</v>
      </c>
      <c r="AA38" s="561"/>
      <c r="AB38" s="146" t="s">
        <v>154</v>
      </c>
      <c r="AC38" s="561"/>
      <c r="AD38" s="146" t="s">
        <v>156</v>
      </c>
      <c r="AE38" s="540" t="s">
        <v>157</v>
      </c>
      <c r="AF38" s="541" t="str">
        <f t="shared" si="1"/>
        <v/>
      </c>
      <c r="AG38" s="542" t="s">
        <v>158</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e">
        <f>IF(基本情報入力シート!#REF!="","",基本情報入力シート!#REF!)</f>
        <v>#REF!</v>
      </c>
      <c r="R39" s="558"/>
      <c r="S39" s="559"/>
      <c r="T39" s="560" t="str">
        <f>IFERROR(IF(R39="","",VLOOKUP(P39,【参考】数式用!$A$5:$H$34,MATCH(S39,【参考】数式用!$F$4:$H$4,0)+5,0)),"")</f>
        <v/>
      </c>
      <c r="U39" s="577" t="str">
        <f>IF(S39="特定加算Ⅰ",VLOOKUP(P39,【参考】数式用!$A$5:$I$28,9,FALSE),"-")</f>
        <v>-</v>
      </c>
      <c r="V39" s="104" t="s">
        <v>153</v>
      </c>
      <c r="W39" s="561"/>
      <c r="X39" s="146" t="s">
        <v>154</v>
      </c>
      <c r="Y39" s="561"/>
      <c r="Z39" s="312" t="s">
        <v>155</v>
      </c>
      <c r="AA39" s="561"/>
      <c r="AB39" s="146" t="s">
        <v>154</v>
      </c>
      <c r="AC39" s="561"/>
      <c r="AD39" s="146" t="s">
        <v>156</v>
      </c>
      <c r="AE39" s="540" t="s">
        <v>157</v>
      </c>
      <c r="AF39" s="541" t="str">
        <f t="shared" si="1"/>
        <v/>
      </c>
      <c r="AG39" s="542" t="s">
        <v>158</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e">
        <f>IF(基本情報入力シート!#REF!="","",基本情報入力シート!#REF!)</f>
        <v>#REF!</v>
      </c>
      <c r="R40" s="558"/>
      <c r="S40" s="559"/>
      <c r="T40" s="560" t="str">
        <f>IFERROR(IF(R40="","",VLOOKUP(P40,【参考】数式用!$A$5:$H$34,MATCH(S40,【参考】数式用!$F$4:$H$4,0)+5,0)),"")</f>
        <v/>
      </c>
      <c r="U40" s="577" t="str">
        <f>IF(S40="特定加算Ⅰ",VLOOKUP(P40,【参考】数式用!$A$5:$I$28,9,FALSE),"-")</f>
        <v>-</v>
      </c>
      <c r="V40" s="104" t="s">
        <v>153</v>
      </c>
      <c r="W40" s="561"/>
      <c r="X40" s="146" t="s">
        <v>154</v>
      </c>
      <c r="Y40" s="561"/>
      <c r="Z40" s="312" t="s">
        <v>155</v>
      </c>
      <c r="AA40" s="561"/>
      <c r="AB40" s="146" t="s">
        <v>154</v>
      </c>
      <c r="AC40" s="561"/>
      <c r="AD40" s="146" t="s">
        <v>156</v>
      </c>
      <c r="AE40" s="540" t="s">
        <v>157</v>
      </c>
      <c r="AF40" s="541" t="str">
        <f t="shared" si="1"/>
        <v/>
      </c>
      <c r="AG40" s="542" t="s">
        <v>158</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e">
        <f>IF(基本情報入力シート!#REF!="","",基本情報入力シート!#REF!)</f>
        <v>#REF!</v>
      </c>
      <c r="R41" s="558"/>
      <c r="S41" s="559"/>
      <c r="T41" s="560" t="str">
        <f>IFERROR(IF(R41="","",VLOOKUP(P41,【参考】数式用!$A$5:$H$34,MATCH(S41,【参考】数式用!$F$4:$H$4,0)+5,0)),"")</f>
        <v/>
      </c>
      <c r="U41" s="577" t="str">
        <f>IF(S41="特定加算Ⅰ",VLOOKUP(P41,【参考】数式用!$A$5:$I$28,9,FALSE),"-")</f>
        <v>-</v>
      </c>
      <c r="V41" s="104" t="s">
        <v>153</v>
      </c>
      <c r="W41" s="561"/>
      <c r="X41" s="146" t="s">
        <v>154</v>
      </c>
      <c r="Y41" s="561"/>
      <c r="Z41" s="312" t="s">
        <v>155</v>
      </c>
      <c r="AA41" s="561"/>
      <c r="AB41" s="146" t="s">
        <v>154</v>
      </c>
      <c r="AC41" s="561"/>
      <c r="AD41" s="146" t="s">
        <v>156</v>
      </c>
      <c r="AE41" s="540" t="s">
        <v>157</v>
      </c>
      <c r="AF41" s="541" t="str">
        <f t="shared" si="1"/>
        <v/>
      </c>
      <c r="AG41" s="542" t="s">
        <v>158</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e">
        <f>IF(基本情報入力シート!#REF!="","",基本情報入力シート!#REF!)</f>
        <v>#REF!</v>
      </c>
      <c r="R42" s="558"/>
      <c r="S42" s="559"/>
      <c r="T42" s="560" t="str">
        <f>IFERROR(IF(R42="","",VLOOKUP(P42,【参考】数式用!$A$5:$H$34,MATCH(S42,【参考】数式用!$F$4:$H$4,0)+5,0)),"")</f>
        <v/>
      </c>
      <c r="U42" s="577" t="str">
        <f>IF(S42="特定加算Ⅰ",VLOOKUP(P42,【参考】数式用!$A$5:$I$28,9,FALSE),"-")</f>
        <v>-</v>
      </c>
      <c r="V42" s="104" t="s">
        <v>153</v>
      </c>
      <c r="W42" s="561"/>
      <c r="X42" s="146" t="s">
        <v>154</v>
      </c>
      <c r="Y42" s="561"/>
      <c r="Z42" s="312" t="s">
        <v>155</v>
      </c>
      <c r="AA42" s="561"/>
      <c r="AB42" s="146" t="s">
        <v>154</v>
      </c>
      <c r="AC42" s="561"/>
      <c r="AD42" s="146" t="s">
        <v>156</v>
      </c>
      <c r="AE42" s="540" t="s">
        <v>157</v>
      </c>
      <c r="AF42" s="541" t="str">
        <f t="shared" si="1"/>
        <v/>
      </c>
      <c r="AG42" s="542" t="s">
        <v>158</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e">
        <f>IF(基本情報入力シート!#REF!="","",基本情報入力シート!#REF!)</f>
        <v>#REF!</v>
      </c>
      <c r="R43" s="558"/>
      <c r="S43" s="559"/>
      <c r="T43" s="560" t="str">
        <f>IFERROR(IF(R43="","",VLOOKUP(P43,【参考】数式用!$A$5:$H$34,MATCH(S43,【参考】数式用!$F$4:$H$4,0)+5,0)),"")</f>
        <v/>
      </c>
      <c r="U43" s="577" t="str">
        <f>IF(S43="特定加算Ⅰ",VLOOKUP(P43,【参考】数式用!$A$5:$I$28,9,FALSE),"-")</f>
        <v>-</v>
      </c>
      <c r="V43" s="104" t="s">
        <v>153</v>
      </c>
      <c r="W43" s="561"/>
      <c r="X43" s="146" t="s">
        <v>154</v>
      </c>
      <c r="Y43" s="561"/>
      <c r="Z43" s="312" t="s">
        <v>155</v>
      </c>
      <c r="AA43" s="561"/>
      <c r="AB43" s="146" t="s">
        <v>154</v>
      </c>
      <c r="AC43" s="561"/>
      <c r="AD43" s="146" t="s">
        <v>156</v>
      </c>
      <c r="AE43" s="540" t="s">
        <v>157</v>
      </c>
      <c r="AF43" s="541" t="str">
        <f t="shared" si="1"/>
        <v/>
      </c>
      <c r="AG43" s="542" t="s">
        <v>158</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e">
        <f>IF(基本情報入力シート!#REF!="","",基本情報入力シート!#REF!)</f>
        <v>#REF!</v>
      </c>
      <c r="R44" s="558"/>
      <c r="S44" s="559"/>
      <c r="T44" s="560" t="str">
        <f>IFERROR(IF(R44="","",VLOOKUP(P44,【参考】数式用!$A$5:$H$34,MATCH(S44,【参考】数式用!$F$4:$H$4,0)+5,0)),"")</f>
        <v/>
      </c>
      <c r="U44" s="577" t="str">
        <f>IF(S44="特定加算Ⅰ",VLOOKUP(P44,【参考】数式用!$A$5:$I$28,9,FALSE),"-")</f>
        <v>-</v>
      </c>
      <c r="V44" s="104" t="s">
        <v>153</v>
      </c>
      <c r="W44" s="561"/>
      <c r="X44" s="146" t="s">
        <v>154</v>
      </c>
      <c r="Y44" s="561"/>
      <c r="Z44" s="312" t="s">
        <v>155</v>
      </c>
      <c r="AA44" s="561"/>
      <c r="AB44" s="146" t="s">
        <v>154</v>
      </c>
      <c r="AC44" s="561"/>
      <c r="AD44" s="146" t="s">
        <v>156</v>
      </c>
      <c r="AE44" s="540" t="s">
        <v>157</v>
      </c>
      <c r="AF44" s="541" t="str">
        <f t="shared" si="1"/>
        <v/>
      </c>
      <c r="AG44" s="542" t="s">
        <v>158</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e">
        <f>IF(基本情報入力シート!#REF!="","",基本情報入力シート!#REF!)</f>
        <v>#REF!</v>
      </c>
      <c r="R45" s="558"/>
      <c r="S45" s="559"/>
      <c r="T45" s="560" t="str">
        <f>IFERROR(IF(R45="","",VLOOKUP(P45,【参考】数式用!$A$5:$H$34,MATCH(S45,【参考】数式用!$F$4:$H$4,0)+5,0)),"")</f>
        <v/>
      </c>
      <c r="U45" s="577" t="str">
        <f>IF(S45="特定加算Ⅰ",VLOOKUP(P45,【参考】数式用!$A$5:$I$28,9,FALSE),"-")</f>
        <v>-</v>
      </c>
      <c r="V45" s="104" t="s">
        <v>153</v>
      </c>
      <c r="W45" s="561"/>
      <c r="X45" s="146" t="s">
        <v>154</v>
      </c>
      <c r="Y45" s="561"/>
      <c r="Z45" s="312" t="s">
        <v>155</v>
      </c>
      <c r="AA45" s="561"/>
      <c r="AB45" s="146" t="s">
        <v>154</v>
      </c>
      <c r="AC45" s="561"/>
      <c r="AD45" s="146" t="s">
        <v>156</v>
      </c>
      <c r="AE45" s="540" t="s">
        <v>157</v>
      </c>
      <c r="AF45" s="541" t="str">
        <f t="shared" si="1"/>
        <v/>
      </c>
      <c r="AG45" s="542" t="s">
        <v>158</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e">
        <f>IF(基本情報入力シート!#REF!="","",基本情報入力シート!#REF!)</f>
        <v>#REF!</v>
      </c>
      <c r="R46" s="558"/>
      <c r="S46" s="559"/>
      <c r="T46" s="560" t="str">
        <f>IFERROR(IF(R46="","",VLOOKUP(P46,【参考】数式用!$A$5:$H$34,MATCH(S46,【参考】数式用!$F$4:$H$4,0)+5,0)),"")</f>
        <v/>
      </c>
      <c r="U46" s="577" t="str">
        <f>IF(S46="特定加算Ⅰ",VLOOKUP(P46,【参考】数式用!$A$5:$I$28,9,FALSE),"-")</f>
        <v>-</v>
      </c>
      <c r="V46" s="104" t="s">
        <v>153</v>
      </c>
      <c r="W46" s="561"/>
      <c r="X46" s="146" t="s">
        <v>154</v>
      </c>
      <c r="Y46" s="561"/>
      <c r="Z46" s="312" t="s">
        <v>155</v>
      </c>
      <c r="AA46" s="561"/>
      <c r="AB46" s="146" t="s">
        <v>154</v>
      </c>
      <c r="AC46" s="561"/>
      <c r="AD46" s="146" t="s">
        <v>156</v>
      </c>
      <c r="AE46" s="540" t="s">
        <v>157</v>
      </c>
      <c r="AF46" s="541" t="str">
        <f t="shared" si="1"/>
        <v/>
      </c>
      <c r="AG46" s="542" t="s">
        <v>158</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e">
        <f>IF(基本情報入力シート!#REF!="","",基本情報入力シート!#REF!)</f>
        <v>#REF!</v>
      </c>
      <c r="R47" s="558"/>
      <c r="S47" s="559"/>
      <c r="T47" s="560" t="str">
        <f>IFERROR(IF(R47="","",VLOOKUP(P47,【参考】数式用!$A$5:$H$34,MATCH(S47,【参考】数式用!$F$4:$H$4,0)+5,0)),"")</f>
        <v/>
      </c>
      <c r="U47" s="577" t="str">
        <f>IF(S47="特定加算Ⅰ",VLOOKUP(P47,【参考】数式用!$A$5:$I$28,9,FALSE),"-")</f>
        <v>-</v>
      </c>
      <c r="V47" s="104" t="s">
        <v>153</v>
      </c>
      <c r="W47" s="561"/>
      <c r="X47" s="146" t="s">
        <v>154</v>
      </c>
      <c r="Y47" s="561"/>
      <c r="Z47" s="312" t="s">
        <v>155</v>
      </c>
      <c r="AA47" s="561"/>
      <c r="AB47" s="146" t="s">
        <v>154</v>
      </c>
      <c r="AC47" s="561"/>
      <c r="AD47" s="146" t="s">
        <v>156</v>
      </c>
      <c r="AE47" s="540" t="s">
        <v>157</v>
      </c>
      <c r="AF47" s="541" t="str">
        <f t="shared" si="1"/>
        <v/>
      </c>
      <c r="AG47" s="542" t="s">
        <v>158</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e">
        <f>IF(基本情報入力シート!#REF!="","",基本情報入力シート!#REF!)</f>
        <v>#REF!</v>
      </c>
      <c r="R48" s="558"/>
      <c r="S48" s="559"/>
      <c r="T48" s="560" t="str">
        <f>IFERROR(IF(R48="","",VLOOKUP(P48,【参考】数式用!$A$5:$H$34,MATCH(S48,【参考】数式用!$F$4:$H$4,0)+5,0)),"")</f>
        <v/>
      </c>
      <c r="U48" s="577" t="str">
        <f>IF(S48="特定加算Ⅰ",VLOOKUP(P48,【参考】数式用!$A$5:$I$28,9,FALSE),"-")</f>
        <v>-</v>
      </c>
      <c r="V48" s="104" t="s">
        <v>153</v>
      </c>
      <c r="W48" s="561"/>
      <c r="X48" s="146" t="s">
        <v>154</v>
      </c>
      <c r="Y48" s="561"/>
      <c r="Z48" s="312" t="s">
        <v>155</v>
      </c>
      <c r="AA48" s="561"/>
      <c r="AB48" s="146" t="s">
        <v>154</v>
      </c>
      <c r="AC48" s="561"/>
      <c r="AD48" s="146" t="s">
        <v>156</v>
      </c>
      <c r="AE48" s="540" t="s">
        <v>157</v>
      </c>
      <c r="AF48" s="541" t="str">
        <f t="shared" si="1"/>
        <v/>
      </c>
      <c r="AG48" s="542" t="s">
        <v>158</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e">
        <f>IF(基本情報入力シート!#REF!="","",基本情報入力シート!#REF!)</f>
        <v>#REF!</v>
      </c>
      <c r="R49" s="558"/>
      <c r="S49" s="559"/>
      <c r="T49" s="560" t="str">
        <f>IFERROR(IF(R49="","",VLOOKUP(P49,【参考】数式用!$A$5:$H$34,MATCH(S49,【参考】数式用!$F$4:$H$4,0)+5,0)),"")</f>
        <v/>
      </c>
      <c r="U49" s="577" t="str">
        <f>IF(S49="特定加算Ⅰ",VLOOKUP(P49,【参考】数式用!$A$5:$I$28,9,FALSE),"-")</f>
        <v>-</v>
      </c>
      <c r="V49" s="104" t="s">
        <v>153</v>
      </c>
      <c r="W49" s="561"/>
      <c r="X49" s="146" t="s">
        <v>154</v>
      </c>
      <c r="Y49" s="561"/>
      <c r="Z49" s="312" t="s">
        <v>155</v>
      </c>
      <c r="AA49" s="561"/>
      <c r="AB49" s="146" t="s">
        <v>154</v>
      </c>
      <c r="AC49" s="561"/>
      <c r="AD49" s="146" t="s">
        <v>156</v>
      </c>
      <c r="AE49" s="540" t="s">
        <v>157</v>
      </c>
      <c r="AF49" s="541" t="str">
        <f t="shared" si="1"/>
        <v/>
      </c>
      <c r="AG49" s="542" t="s">
        <v>158</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e">
        <f>IF(基本情報入力シート!#REF!="","",基本情報入力シート!#REF!)</f>
        <v>#REF!</v>
      </c>
      <c r="R50" s="558"/>
      <c r="S50" s="559"/>
      <c r="T50" s="560" t="str">
        <f>IFERROR(IF(R50="","",VLOOKUP(P50,【参考】数式用!$A$5:$H$34,MATCH(S50,【参考】数式用!$F$4:$H$4,0)+5,0)),"")</f>
        <v/>
      </c>
      <c r="U50" s="577" t="str">
        <f>IF(S50="特定加算Ⅰ",VLOOKUP(P50,【参考】数式用!$A$5:$I$28,9,FALSE),"-")</f>
        <v>-</v>
      </c>
      <c r="V50" s="104" t="s">
        <v>153</v>
      </c>
      <c r="W50" s="561"/>
      <c r="X50" s="146" t="s">
        <v>154</v>
      </c>
      <c r="Y50" s="561"/>
      <c r="Z50" s="312" t="s">
        <v>155</v>
      </c>
      <c r="AA50" s="561"/>
      <c r="AB50" s="146" t="s">
        <v>154</v>
      </c>
      <c r="AC50" s="561"/>
      <c r="AD50" s="146" t="s">
        <v>156</v>
      </c>
      <c r="AE50" s="540" t="s">
        <v>157</v>
      </c>
      <c r="AF50" s="541" t="str">
        <f t="shared" si="1"/>
        <v/>
      </c>
      <c r="AG50" s="542" t="s">
        <v>158</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e">
        <f>IF(基本情報入力シート!#REF!="","",基本情報入力シート!#REF!)</f>
        <v>#REF!</v>
      </c>
      <c r="R51" s="558"/>
      <c r="S51" s="559"/>
      <c r="T51" s="560" t="str">
        <f>IFERROR(IF(R51="","",VLOOKUP(P51,【参考】数式用!$A$5:$H$34,MATCH(S51,【参考】数式用!$F$4:$H$4,0)+5,0)),"")</f>
        <v/>
      </c>
      <c r="U51" s="577" t="str">
        <f>IF(S51="特定加算Ⅰ",VLOOKUP(P51,【参考】数式用!$A$5:$I$28,9,FALSE),"-")</f>
        <v>-</v>
      </c>
      <c r="V51" s="104" t="s">
        <v>153</v>
      </c>
      <c r="W51" s="561"/>
      <c r="X51" s="146" t="s">
        <v>154</v>
      </c>
      <c r="Y51" s="561"/>
      <c r="Z51" s="312" t="s">
        <v>155</v>
      </c>
      <c r="AA51" s="561"/>
      <c r="AB51" s="146" t="s">
        <v>154</v>
      </c>
      <c r="AC51" s="561"/>
      <c r="AD51" s="146" t="s">
        <v>156</v>
      </c>
      <c r="AE51" s="540" t="s">
        <v>157</v>
      </c>
      <c r="AF51" s="541" t="str">
        <f t="shared" si="1"/>
        <v/>
      </c>
      <c r="AG51" s="542" t="s">
        <v>158</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e">
        <f>IF(基本情報入力シート!#REF!="","",基本情報入力シート!#REF!)</f>
        <v>#REF!</v>
      </c>
      <c r="R52" s="558"/>
      <c r="S52" s="559"/>
      <c r="T52" s="560" t="str">
        <f>IFERROR(IF(R52="","",VLOOKUP(P52,【参考】数式用!$A$5:$H$34,MATCH(S52,【参考】数式用!$F$4:$H$4,0)+5,0)),"")</f>
        <v/>
      </c>
      <c r="U52" s="577" t="str">
        <f>IF(S52="特定加算Ⅰ",VLOOKUP(P52,【参考】数式用!$A$5:$I$28,9,FALSE),"-")</f>
        <v>-</v>
      </c>
      <c r="V52" s="104" t="s">
        <v>153</v>
      </c>
      <c r="W52" s="561"/>
      <c r="X52" s="146" t="s">
        <v>154</v>
      </c>
      <c r="Y52" s="561"/>
      <c r="Z52" s="312" t="s">
        <v>155</v>
      </c>
      <c r="AA52" s="561"/>
      <c r="AB52" s="146" t="s">
        <v>154</v>
      </c>
      <c r="AC52" s="561"/>
      <c r="AD52" s="146" t="s">
        <v>156</v>
      </c>
      <c r="AE52" s="540" t="s">
        <v>157</v>
      </c>
      <c r="AF52" s="541" t="str">
        <f t="shared" si="1"/>
        <v/>
      </c>
      <c r="AG52" s="542" t="s">
        <v>158</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e">
        <f>IF(基本情報入力シート!#REF!="","",基本情報入力シート!#REF!)</f>
        <v>#REF!</v>
      </c>
      <c r="R53" s="558"/>
      <c r="S53" s="559"/>
      <c r="T53" s="560" t="str">
        <f>IFERROR(IF(R53="","",VLOOKUP(P53,【参考】数式用!$A$5:$H$34,MATCH(S53,【参考】数式用!$F$4:$H$4,0)+5,0)),"")</f>
        <v/>
      </c>
      <c r="U53" s="577" t="str">
        <f>IF(S53="特定加算Ⅰ",VLOOKUP(P53,【参考】数式用!$A$5:$I$28,9,FALSE),"-")</f>
        <v>-</v>
      </c>
      <c r="V53" s="104" t="s">
        <v>153</v>
      </c>
      <c r="W53" s="561"/>
      <c r="X53" s="146" t="s">
        <v>154</v>
      </c>
      <c r="Y53" s="561"/>
      <c r="Z53" s="312" t="s">
        <v>155</v>
      </c>
      <c r="AA53" s="561"/>
      <c r="AB53" s="146" t="s">
        <v>154</v>
      </c>
      <c r="AC53" s="561"/>
      <c r="AD53" s="146" t="s">
        <v>156</v>
      </c>
      <c r="AE53" s="540" t="s">
        <v>157</v>
      </c>
      <c r="AF53" s="541" t="str">
        <f t="shared" si="1"/>
        <v/>
      </c>
      <c r="AG53" s="542" t="s">
        <v>158</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e">
        <f>IF(基本情報入力シート!#REF!="","",基本情報入力シート!#REF!)</f>
        <v>#REF!</v>
      </c>
      <c r="R54" s="558"/>
      <c r="S54" s="559"/>
      <c r="T54" s="560" t="str">
        <f>IFERROR(IF(R54="","",VLOOKUP(P54,【参考】数式用!$A$5:$H$34,MATCH(S54,【参考】数式用!$F$4:$H$4,0)+5,0)),"")</f>
        <v/>
      </c>
      <c r="U54" s="577" t="str">
        <f>IF(S54="特定加算Ⅰ",VLOOKUP(P54,【参考】数式用!$A$5:$I$28,9,FALSE),"-")</f>
        <v>-</v>
      </c>
      <c r="V54" s="104" t="s">
        <v>153</v>
      </c>
      <c r="W54" s="561"/>
      <c r="X54" s="146" t="s">
        <v>154</v>
      </c>
      <c r="Y54" s="561"/>
      <c r="Z54" s="312" t="s">
        <v>155</v>
      </c>
      <c r="AA54" s="561"/>
      <c r="AB54" s="146" t="s">
        <v>154</v>
      </c>
      <c r="AC54" s="561"/>
      <c r="AD54" s="146" t="s">
        <v>156</v>
      </c>
      <c r="AE54" s="540" t="s">
        <v>157</v>
      </c>
      <c r="AF54" s="541" t="str">
        <f t="shared" si="1"/>
        <v/>
      </c>
      <c r="AG54" s="542" t="s">
        <v>158</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e">
        <f>IF(基本情報入力シート!#REF!="","",基本情報入力シート!#REF!)</f>
        <v>#REF!</v>
      </c>
      <c r="R55" s="558"/>
      <c r="S55" s="559"/>
      <c r="T55" s="560" t="str">
        <f>IFERROR(IF(R55="","",VLOOKUP(P55,【参考】数式用!$A$5:$H$34,MATCH(S55,【参考】数式用!$F$4:$H$4,0)+5,0)),"")</f>
        <v/>
      </c>
      <c r="U55" s="577" t="str">
        <f>IF(S55="特定加算Ⅰ",VLOOKUP(P55,【参考】数式用!$A$5:$I$28,9,FALSE),"-")</f>
        <v>-</v>
      </c>
      <c r="V55" s="104" t="s">
        <v>153</v>
      </c>
      <c r="W55" s="561"/>
      <c r="X55" s="146" t="s">
        <v>154</v>
      </c>
      <c r="Y55" s="561"/>
      <c r="Z55" s="312" t="s">
        <v>155</v>
      </c>
      <c r="AA55" s="561"/>
      <c r="AB55" s="146" t="s">
        <v>154</v>
      </c>
      <c r="AC55" s="561"/>
      <c r="AD55" s="146" t="s">
        <v>156</v>
      </c>
      <c r="AE55" s="540" t="s">
        <v>157</v>
      </c>
      <c r="AF55" s="541" t="str">
        <f t="shared" si="1"/>
        <v/>
      </c>
      <c r="AG55" s="542" t="s">
        <v>158</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e">
        <f>IF(基本情報入力シート!#REF!="","",基本情報入力シート!#REF!)</f>
        <v>#REF!</v>
      </c>
      <c r="R56" s="558"/>
      <c r="S56" s="559"/>
      <c r="T56" s="560" t="str">
        <f>IFERROR(IF(R56="","",VLOOKUP(P56,【参考】数式用!$A$5:$H$34,MATCH(S56,【参考】数式用!$F$4:$H$4,0)+5,0)),"")</f>
        <v/>
      </c>
      <c r="U56" s="577" t="str">
        <f>IF(S56="特定加算Ⅰ",VLOOKUP(P56,【参考】数式用!$A$5:$I$28,9,FALSE),"-")</f>
        <v>-</v>
      </c>
      <c r="V56" s="104" t="s">
        <v>153</v>
      </c>
      <c r="W56" s="561"/>
      <c r="X56" s="146" t="s">
        <v>154</v>
      </c>
      <c r="Y56" s="561"/>
      <c r="Z56" s="312" t="s">
        <v>155</v>
      </c>
      <c r="AA56" s="561"/>
      <c r="AB56" s="146" t="s">
        <v>154</v>
      </c>
      <c r="AC56" s="561"/>
      <c r="AD56" s="146" t="s">
        <v>156</v>
      </c>
      <c r="AE56" s="540" t="s">
        <v>157</v>
      </c>
      <c r="AF56" s="541" t="str">
        <f t="shared" si="1"/>
        <v/>
      </c>
      <c r="AG56" s="542" t="s">
        <v>158</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e">
        <f>IF(基本情報入力シート!#REF!="","",基本情報入力シート!#REF!)</f>
        <v>#REF!</v>
      </c>
      <c r="R57" s="558"/>
      <c r="S57" s="559"/>
      <c r="T57" s="560" t="str">
        <f>IFERROR(IF(R57="","",VLOOKUP(P57,【参考】数式用!$A$5:$H$34,MATCH(S57,【参考】数式用!$F$4:$H$4,0)+5,0)),"")</f>
        <v/>
      </c>
      <c r="U57" s="577" t="str">
        <f>IF(S57="特定加算Ⅰ",VLOOKUP(P57,【参考】数式用!$A$5:$I$28,9,FALSE),"-")</f>
        <v>-</v>
      </c>
      <c r="V57" s="104" t="s">
        <v>153</v>
      </c>
      <c r="W57" s="561"/>
      <c r="X57" s="146" t="s">
        <v>154</v>
      </c>
      <c r="Y57" s="561"/>
      <c r="Z57" s="312" t="s">
        <v>155</v>
      </c>
      <c r="AA57" s="561"/>
      <c r="AB57" s="146" t="s">
        <v>154</v>
      </c>
      <c r="AC57" s="561"/>
      <c r="AD57" s="146" t="s">
        <v>156</v>
      </c>
      <c r="AE57" s="540" t="s">
        <v>157</v>
      </c>
      <c r="AF57" s="541" t="str">
        <f t="shared" si="1"/>
        <v/>
      </c>
      <c r="AG57" s="542" t="s">
        <v>158</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e">
        <f>IF(基本情報入力シート!#REF!="","",基本情報入力シート!#REF!)</f>
        <v>#REF!</v>
      </c>
      <c r="R58" s="558"/>
      <c r="S58" s="559"/>
      <c r="T58" s="560" t="str">
        <f>IFERROR(IF(R58="","",VLOOKUP(P58,【参考】数式用!$A$5:$H$34,MATCH(S58,【参考】数式用!$F$4:$H$4,0)+5,0)),"")</f>
        <v/>
      </c>
      <c r="U58" s="577" t="str">
        <f>IF(S58="特定加算Ⅰ",VLOOKUP(P58,【参考】数式用!$A$5:$I$28,9,FALSE),"-")</f>
        <v>-</v>
      </c>
      <c r="V58" s="104" t="s">
        <v>153</v>
      </c>
      <c r="W58" s="561"/>
      <c r="X58" s="146" t="s">
        <v>154</v>
      </c>
      <c r="Y58" s="561"/>
      <c r="Z58" s="312" t="s">
        <v>155</v>
      </c>
      <c r="AA58" s="561"/>
      <c r="AB58" s="146" t="s">
        <v>154</v>
      </c>
      <c r="AC58" s="561"/>
      <c r="AD58" s="146" t="s">
        <v>156</v>
      </c>
      <c r="AE58" s="540" t="s">
        <v>157</v>
      </c>
      <c r="AF58" s="541" t="str">
        <f t="shared" si="1"/>
        <v/>
      </c>
      <c r="AG58" s="542" t="s">
        <v>158</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e">
        <f>IF(基本情報入力シート!#REF!="","",基本情報入力シート!#REF!)</f>
        <v>#REF!</v>
      </c>
      <c r="R59" s="558"/>
      <c r="S59" s="559"/>
      <c r="T59" s="560" t="str">
        <f>IFERROR(IF(R59="","",VLOOKUP(P59,【参考】数式用!$A$5:$H$34,MATCH(S59,【参考】数式用!$F$4:$H$4,0)+5,0)),"")</f>
        <v/>
      </c>
      <c r="U59" s="577" t="str">
        <f>IF(S59="特定加算Ⅰ",VLOOKUP(P59,【参考】数式用!$A$5:$I$28,9,FALSE),"-")</f>
        <v>-</v>
      </c>
      <c r="V59" s="104" t="s">
        <v>153</v>
      </c>
      <c r="W59" s="561"/>
      <c r="X59" s="146" t="s">
        <v>154</v>
      </c>
      <c r="Y59" s="561"/>
      <c r="Z59" s="312" t="s">
        <v>155</v>
      </c>
      <c r="AA59" s="561"/>
      <c r="AB59" s="146" t="s">
        <v>154</v>
      </c>
      <c r="AC59" s="561"/>
      <c r="AD59" s="146" t="s">
        <v>156</v>
      </c>
      <c r="AE59" s="540" t="s">
        <v>157</v>
      </c>
      <c r="AF59" s="541" t="str">
        <f t="shared" si="1"/>
        <v/>
      </c>
      <c r="AG59" s="542" t="s">
        <v>158</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e">
        <f>IF(基本情報入力シート!#REF!="","",基本情報入力シート!#REF!)</f>
        <v>#REF!</v>
      </c>
      <c r="R60" s="558"/>
      <c r="S60" s="559"/>
      <c r="T60" s="560" t="str">
        <f>IFERROR(IF(R60="","",VLOOKUP(P60,【参考】数式用!$A$5:$H$34,MATCH(S60,【参考】数式用!$F$4:$H$4,0)+5,0)),"")</f>
        <v/>
      </c>
      <c r="U60" s="577" t="str">
        <f>IF(S60="特定加算Ⅰ",VLOOKUP(P60,【参考】数式用!$A$5:$I$28,9,FALSE),"-")</f>
        <v>-</v>
      </c>
      <c r="V60" s="104" t="s">
        <v>153</v>
      </c>
      <c r="W60" s="561"/>
      <c r="X60" s="146" t="s">
        <v>154</v>
      </c>
      <c r="Y60" s="561"/>
      <c r="Z60" s="312" t="s">
        <v>155</v>
      </c>
      <c r="AA60" s="561"/>
      <c r="AB60" s="146" t="s">
        <v>154</v>
      </c>
      <c r="AC60" s="561"/>
      <c r="AD60" s="146" t="s">
        <v>156</v>
      </c>
      <c r="AE60" s="540" t="s">
        <v>157</v>
      </c>
      <c r="AF60" s="541" t="str">
        <f t="shared" si="1"/>
        <v/>
      </c>
      <c r="AG60" s="542" t="s">
        <v>158</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e">
        <f>IF(基本情報入力シート!#REF!="","",基本情報入力シート!#REF!)</f>
        <v>#REF!</v>
      </c>
      <c r="R61" s="558"/>
      <c r="S61" s="559"/>
      <c r="T61" s="560" t="str">
        <f>IFERROR(IF(R61="","",VLOOKUP(P61,【参考】数式用!$A$5:$H$34,MATCH(S61,【参考】数式用!$F$4:$H$4,0)+5,0)),"")</f>
        <v/>
      </c>
      <c r="U61" s="577" t="str">
        <f>IF(S61="特定加算Ⅰ",VLOOKUP(P61,【参考】数式用!$A$5:$I$28,9,FALSE),"-")</f>
        <v>-</v>
      </c>
      <c r="V61" s="104" t="s">
        <v>153</v>
      </c>
      <c r="W61" s="561"/>
      <c r="X61" s="146" t="s">
        <v>154</v>
      </c>
      <c r="Y61" s="561"/>
      <c r="Z61" s="312" t="s">
        <v>155</v>
      </c>
      <c r="AA61" s="561"/>
      <c r="AB61" s="146" t="s">
        <v>154</v>
      </c>
      <c r="AC61" s="561"/>
      <c r="AD61" s="146" t="s">
        <v>156</v>
      </c>
      <c r="AE61" s="540" t="s">
        <v>157</v>
      </c>
      <c r="AF61" s="541" t="str">
        <f t="shared" si="1"/>
        <v/>
      </c>
      <c r="AG61" s="542" t="s">
        <v>158</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e">
        <f>IF(基本情報入力シート!#REF!="","",基本情報入力シート!#REF!)</f>
        <v>#REF!</v>
      </c>
      <c r="R62" s="558"/>
      <c r="S62" s="559"/>
      <c r="T62" s="560" t="str">
        <f>IFERROR(IF(R62="","",VLOOKUP(P62,【参考】数式用!$A$5:$H$34,MATCH(S62,【参考】数式用!$F$4:$H$4,0)+5,0)),"")</f>
        <v/>
      </c>
      <c r="U62" s="577" t="str">
        <f>IF(S62="特定加算Ⅰ",VLOOKUP(P62,【参考】数式用!$A$5:$I$28,9,FALSE),"-")</f>
        <v>-</v>
      </c>
      <c r="V62" s="104" t="s">
        <v>153</v>
      </c>
      <c r="W62" s="561"/>
      <c r="X62" s="146" t="s">
        <v>154</v>
      </c>
      <c r="Y62" s="561"/>
      <c r="Z62" s="312" t="s">
        <v>155</v>
      </c>
      <c r="AA62" s="561"/>
      <c r="AB62" s="146" t="s">
        <v>154</v>
      </c>
      <c r="AC62" s="561"/>
      <c r="AD62" s="146" t="s">
        <v>156</v>
      </c>
      <c r="AE62" s="540" t="s">
        <v>157</v>
      </c>
      <c r="AF62" s="541" t="str">
        <f t="shared" si="1"/>
        <v/>
      </c>
      <c r="AG62" s="542" t="s">
        <v>158</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e">
        <f>IF(基本情報入力シート!#REF!="","",基本情報入力シート!#REF!)</f>
        <v>#REF!</v>
      </c>
      <c r="R63" s="558"/>
      <c r="S63" s="559"/>
      <c r="T63" s="560" t="str">
        <f>IFERROR(IF(R63="","",VLOOKUP(P63,【参考】数式用!$A$5:$H$34,MATCH(S63,【参考】数式用!$F$4:$H$4,0)+5,0)),"")</f>
        <v/>
      </c>
      <c r="U63" s="577" t="str">
        <f>IF(S63="特定加算Ⅰ",VLOOKUP(P63,【参考】数式用!$A$5:$I$28,9,FALSE),"-")</f>
        <v>-</v>
      </c>
      <c r="V63" s="104" t="s">
        <v>153</v>
      </c>
      <c r="W63" s="561"/>
      <c r="X63" s="146" t="s">
        <v>154</v>
      </c>
      <c r="Y63" s="561"/>
      <c r="Z63" s="312" t="s">
        <v>155</v>
      </c>
      <c r="AA63" s="561"/>
      <c r="AB63" s="146" t="s">
        <v>154</v>
      </c>
      <c r="AC63" s="561"/>
      <c r="AD63" s="146" t="s">
        <v>156</v>
      </c>
      <c r="AE63" s="540" t="s">
        <v>157</v>
      </c>
      <c r="AF63" s="541" t="str">
        <f t="shared" si="1"/>
        <v/>
      </c>
      <c r="AG63" s="542" t="s">
        <v>158</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e">
        <f>IF(基本情報入力シート!#REF!="","",基本情報入力シート!#REF!)</f>
        <v>#REF!</v>
      </c>
      <c r="R64" s="558"/>
      <c r="S64" s="559"/>
      <c r="T64" s="560" t="str">
        <f>IFERROR(IF(R64="","",VLOOKUP(P64,【参考】数式用!$A$5:$H$34,MATCH(S64,【参考】数式用!$F$4:$H$4,0)+5,0)),"")</f>
        <v/>
      </c>
      <c r="U64" s="577" t="str">
        <f>IF(S64="特定加算Ⅰ",VLOOKUP(P64,【参考】数式用!$A$5:$I$28,9,FALSE),"-")</f>
        <v>-</v>
      </c>
      <c r="V64" s="104" t="s">
        <v>153</v>
      </c>
      <c r="W64" s="561"/>
      <c r="X64" s="146" t="s">
        <v>154</v>
      </c>
      <c r="Y64" s="561"/>
      <c r="Z64" s="312" t="s">
        <v>155</v>
      </c>
      <c r="AA64" s="561"/>
      <c r="AB64" s="146" t="s">
        <v>154</v>
      </c>
      <c r="AC64" s="561"/>
      <c r="AD64" s="146" t="s">
        <v>156</v>
      </c>
      <c r="AE64" s="540" t="s">
        <v>157</v>
      </c>
      <c r="AF64" s="541" t="str">
        <f t="shared" si="1"/>
        <v/>
      </c>
      <c r="AG64" s="542" t="s">
        <v>158</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e">
        <f>IF(基本情報入力シート!#REF!="","",基本情報入力シート!#REF!)</f>
        <v>#REF!</v>
      </c>
      <c r="R65" s="558"/>
      <c r="S65" s="559"/>
      <c r="T65" s="560" t="str">
        <f>IFERROR(IF(R65="","",VLOOKUP(P65,【参考】数式用!$A$5:$H$34,MATCH(S65,【参考】数式用!$F$4:$H$4,0)+5,0)),"")</f>
        <v/>
      </c>
      <c r="U65" s="577" t="str">
        <f>IF(S65="特定加算Ⅰ",VLOOKUP(P65,【参考】数式用!$A$5:$I$28,9,FALSE),"-")</f>
        <v>-</v>
      </c>
      <c r="V65" s="104" t="s">
        <v>153</v>
      </c>
      <c r="W65" s="561"/>
      <c r="X65" s="146" t="s">
        <v>154</v>
      </c>
      <c r="Y65" s="561"/>
      <c r="Z65" s="312" t="s">
        <v>155</v>
      </c>
      <c r="AA65" s="561"/>
      <c r="AB65" s="146" t="s">
        <v>154</v>
      </c>
      <c r="AC65" s="561"/>
      <c r="AD65" s="146" t="s">
        <v>156</v>
      </c>
      <c r="AE65" s="540" t="s">
        <v>157</v>
      </c>
      <c r="AF65" s="541" t="str">
        <f t="shared" si="1"/>
        <v/>
      </c>
      <c r="AG65" s="542" t="s">
        <v>158</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e">
        <f>IF(基本情報入力シート!#REF!="","",基本情報入力シート!#REF!)</f>
        <v>#REF!</v>
      </c>
      <c r="R66" s="558"/>
      <c r="S66" s="559"/>
      <c r="T66" s="560" t="str">
        <f>IFERROR(IF(R66="","",VLOOKUP(P66,【参考】数式用!$A$5:$H$34,MATCH(S66,【参考】数式用!$F$4:$H$4,0)+5,0)),"")</f>
        <v/>
      </c>
      <c r="U66" s="577" t="str">
        <f>IF(S66="特定加算Ⅰ",VLOOKUP(P66,【参考】数式用!$A$5:$I$28,9,FALSE),"-")</f>
        <v>-</v>
      </c>
      <c r="V66" s="104" t="s">
        <v>153</v>
      </c>
      <c r="W66" s="561"/>
      <c r="X66" s="146" t="s">
        <v>154</v>
      </c>
      <c r="Y66" s="561"/>
      <c r="Z66" s="312" t="s">
        <v>155</v>
      </c>
      <c r="AA66" s="561"/>
      <c r="AB66" s="146" t="s">
        <v>154</v>
      </c>
      <c r="AC66" s="561"/>
      <c r="AD66" s="146" t="s">
        <v>156</v>
      </c>
      <c r="AE66" s="540" t="s">
        <v>157</v>
      </c>
      <c r="AF66" s="541" t="str">
        <f t="shared" si="1"/>
        <v/>
      </c>
      <c r="AG66" s="542" t="s">
        <v>158</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e">
        <f>IF(基本情報入力シート!#REF!="","",基本情報入力シート!#REF!)</f>
        <v>#REF!</v>
      </c>
      <c r="R67" s="558"/>
      <c r="S67" s="559"/>
      <c r="T67" s="560" t="str">
        <f>IFERROR(IF(R67="","",VLOOKUP(P67,【参考】数式用!$A$5:$H$34,MATCH(S67,【参考】数式用!$F$4:$H$4,0)+5,0)),"")</f>
        <v/>
      </c>
      <c r="U67" s="577" t="str">
        <f>IF(S67="特定加算Ⅰ",VLOOKUP(P67,【参考】数式用!$A$5:$I$28,9,FALSE),"-")</f>
        <v>-</v>
      </c>
      <c r="V67" s="104" t="s">
        <v>153</v>
      </c>
      <c r="W67" s="561"/>
      <c r="X67" s="146" t="s">
        <v>154</v>
      </c>
      <c r="Y67" s="561"/>
      <c r="Z67" s="312" t="s">
        <v>155</v>
      </c>
      <c r="AA67" s="561"/>
      <c r="AB67" s="146" t="s">
        <v>154</v>
      </c>
      <c r="AC67" s="561"/>
      <c r="AD67" s="146" t="s">
        <v>156</v>
      </c>
      <c r="AE67" s="540" t="s">
        <v>157</v>
      </c>
      <c r="AF67" s="541" t="str">
        <f t="shared" si="1"/>
        <v/>
      </c>
      <c r="AG67" s="542" t="s">
        <v>158</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e">
        <f>IF(基本情報入力シート!#REF!="","",基本情報入力シート!#REF!)</f>
        <v>#REF!</v>
      </c>
      <c r="R68" s="558"/>
      <c r="S68" s="559"/>
      <c r="T68" s="560" t="str">
        <f>IFERROR(IF(R68="","",VLOOKUP(P68,【参考】数式用!$A$5:$H$34,MATCH(S68,【参考】数式用!$F$4:$H$4,0)+5,0)),"")</f>
        <v/>
      </c>
      <c r="U68" s="577" t="str">
        <f>IF(S68="特定加算Ⅰ",VLOOKUP(P68,【参考】数式用!$A$5:$I$28,9,FALSE),"-")</f>
        <v>-</v>
      </c>
      <c r="V68" s="104" t="s">
        <v>153</v>
      </c>
      <c r="W68" s="561"/>
      <c r="X68" s="146" t="s">
        <v>154</v>
      </c>
      <c r="Y68" s="561"/>
      <c r="Z68" s="312" t="s">
        <v>155</v>
      </c>
      <c r="AA68" s="561"/>
      <c r="AB68" s="146" t="s">
        <v>154</v>
      </c>
      <c r="AC68" s="561"/>
      <c r="AD68" s="146" t="s">
        <v>156</v>
      </c>
      <c r="AE68" s="540" t="s">
        <v>157</v>
      </c>
      <c r="AF68" s="541" t="str">
        <f t="shared" si="1"/>
        <v/>
      </c>
      <c r="AG68" s="542" t="s">
        <v>158</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e">
        <f>IF(基本情報入力シート!#REF!="","",基本情報入力シート!#REF!)</f>
        <v>#REF!</v>
      </c>
      <c r="R69" s="558"/>
      <c r="S69" s="559"/>
      <c r="T69" s="560" t="str">
        <f>IFERROR(IF(R69="","",VLOOKUP(P69,【参考】数式用!$A$5:$H$34,MATCH(S69,【参考】数式用!$F$4:$H$4,0)+5,0)),"")</f>
        <v/>
      </c>
      <c r="U69" s="577" t="str">
        <f>IF(S69="特定加算Ⅰ",VLOOKUP(P69,【参考】数式用!$A$5:$I$28,9,FALSE),"-")</f>
        <v>-</v>
      </c>
      <c r="V69" s="104" t="s">
        <v>153</v>
      </c>
      <c r="W69" s="561"/>
      <c r="X69" s="146" t="s">
        <v>154</v>
      </c>
      <c r="Y69" s="561"/>
      <c r="Z69" s="312" t="s">
        <v>155</v>
      </c>
      <c r="AA69" s="561"/>
      <c r="AB69" s="146" t="s">
        <v>154</v>
      </c>
      <c r="AC69" s="561"/>
      <c r="AD69" s="146" t="s">
        <v>156</v>
      </c>
      <c r="AE69" s="540" t="s">
        <v>157</v>
      </c>
      <c r="AF69" s="541" t="str">
        <f t="shared" si="1"/>
        <v/>
      </c>
      <c r="AG69" s="542" t="s">
        <v>158</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e">
        <f>IF(基本情報入力シート!#REF!="","",基本情報入力シート!#REF!)</f>
        <v>#REF!</v>
      </c>
      <c r="R70" s="558"/>
      <c r="S70" s="559"/>
      <c r="T70" s="560" t="str">
        <f>IFERROR(IF(R70="","",VLOOKUP(P70,【参考】数式用!$A$5:$H$34,MATCH(S70,【参考】数式用!$F$4:$H$4,0)+5,0)),"")</f>
        <v/>
      </c>
      <c r="U70" s="577" t="str">
        <f>IF(S70="特定加算Ⅰ",VLOOKUP(P70,【参考】数式用!$A$5:$I$28,9,FALSE),"-")</f>
        <v>-</v>
      </c>
      <c r="V70" s="104" t="s">
        <v>153</v>
      </c>
      <c r="W70" s="561"/>
      <c r="X70" s="146" t="s">
        <v>154</v>
      </c>
      <c r="Y70" s="561"/>
      <c r="Z70" s="312" t="s">
        <v>155</v>
      </c>
      <c r="AA70" s="561"/>
      <c r="AB70" s="146" t="s">
        <v>154</v>
      </c>
      <c r="AC70" s="561"/>
      <c r="AD70" s="146" t="s">
        <v>156</v>
      </c>
      <c r="AE70" s="540" t="s">
        <v>157</v>
      </c>
      <c r="AF70" s="541" t="str">
        <f t="shared" si="1"/>
        <v/>
      </c>
      <c r="AG70" s="542" t="s">
        <v>158</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e">
        <f>IF(基本情報入力シート!#REF!="","",基本情報入力シート!#REF!)</f>
        <v>#REF!</v>
      </c>
      <c r="R71" s="558"/>
      <c r="S71" s="559"/>
      <c r="T71" s="560" t="str">
        <f>IFERROR(IF(R71="","",VLOOKUP(P71,【参考】数式用!$A$5:$H$34,MATCH(S71,【参考】数式用!$F$4:$H$4,0)+5,0)),"")</f>
        <v/>
      </c>
      <c r="U71" s="577" t="str">
        <f>IF(S71="特定加算Ⅰ",VLOOKUP(P71,【参考】数式用!$A$5:$I$28,9,FALSE),"-")</f>
        <v>-</v>
      </c>
      <c r="V71" s="104" t="s">
        <v>153</v>
      </c>
      <c r="W71" s="561"/>
      <c r="X71" s="146" t="s">
        <v>154</v>
      </c>
      <c r="Y71" s="561"/>
      <c r="Z71" s="312" t="s">
        <v>155</v>
      </c>
      <c r="AA71" s="561"/>
      <c r="AB71" s="146" t="s">
        <v>154</v>
      </c>
      <c r="AC71" s="561"/>
      <c r="AD71" s="146" t="s">
        <v>156</v>
      </c>
      <c r="AE71" s="540" t="s">
        <v>157</v>
      </c>
      <c r="AF71" s="541" t="str">
        <f t="shared" si="1"/>
        <v/>
      </c>
      <c r="AG71" s="542" t="s">
        <v>158</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e">
        <f>IF(基本情報入力シート!#REF!="","",基本情報入力シート!#REF!)</f>
        <v>#REF!</v>
      </c>
      <c r="R72" s="558"/>
      <c r="S72" s="559"/>
      <c r="T72" s="560" t="str">
        <f>IFERROR(IF(R72="","",VLOOKUP(P72,【参考】数式用!$A$5:$H$34,MATCH(S72,【参考】数式用!$F$4:$H$4,0)+5,0)),"")</f>
        <v/>
      </c>
      <c r="U72" s="577" t="str">
        <f>IF(S72="特定加算Ⅰ",VLOOKUP(P72,【参考】数式用!$A$5:$I$28,9,FALSE),"-")</f>
        <v>-</v>
      </c>
      <c r="V72" s="104" t="s">
        <v>153</v>
      </c>
      <c r="W72" s="561"/>
      <c r="X72" s="146" t="s">
        <v>154</v>
      </c>
      <c r="Y72" s="561"/>
      <c r="Z72" s="312" t="s">
        <v>155</v>
      </c>
      <c r="AA72" s="561"/>
      <c r="AB72" s="146" t="s">
        <v>154</v>
      </c>
      <c r="AC72" s="561"/>
      <c r="AD72" s="146" t="s">
        <v>156</v>
      </c>
      <c r="AE72" s="540" t="s">
        <v>157</v>
      </c>
      <c r="AF72" s="541" t="str">
        <f t="shared" si="1"/>
        <v/>
      </c>
      <c r="AG72" s="542" t="s">
        <v>158</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e">
        <f>IF(基本情報入力シート!#REF!="","",基本情報入力シート!#REF!)</f>
        <v>#REF!</v>
      </c>
      <c r="R73" s="558"/>
      <c r="S73" s="559"/>
      <c r="T73" s="560" t="str">
        <f>IFERROR(IF(R73="","",VLOOKUP(P73,【参考】数式用!$A$5:$H$34,MATCH(S73,【参考】数式用!$F$4:$H$4,0)+5,0)),"")</f>
        <v/>
      </c>
      <c r="U73" s="577" t="str">
        <f>IF(S73="特定加算Ⅰ",VLOOKUP(P73,【参考】数式用!$A$5:$I$28,9,FALSE),"-")</f>
        <v>-</v>
      </c>
      <c r="V73" s="104" t="s">
        <v>153</v>
      </c>
      <c r="W73" s="561"/>
      <c r="X73" s="146" t="s">
        <v>154</v>
      </c>
      <c r="Y73" s="561"/>
      <c r="Z73" s="312" t="s">
        <v>155</v>
      </c>
      <c r="AA73" s="561"/>
      <c r="AB73" s="146" t="s">
        <v>154</v>
      </c>
      <c r="AC73" s="561"/>
      <c r="AD73" s="146" t="s">
        <v>156</v>
      </c>
      <c r="AE73" s="540" t="s">
        <v>157</v>
      </c>
      <c r="AF73" s="541" t="str">
        <f t="shared" si="1"/>
        <v/>
      </c>
      <c r="AG73" s="542" t="s">
        <v>158</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e">
        <f>IF(基本情報入力シート!#REF!="","",基本情報入力シート!#REF!)</f>
        <v>#REF!</v>
      </c>
      <c r="R74" s="558"/>
      <c r="S74" s="559"/>
      <c r="T74" s="560" t="str">
        <f>IFERROR(IF(R74="","",VLOOKUP(P74,【参考】数式用!$A$5:$H$34,MATCH(S74,【参考】数式用!$F$4:$H$4,0)+5,0)),"")</f>
        <v/>
      </c>
      <c r="U74" s="577" t="str">
        <f>IF(S74="特定加算Ⅰ",VLOOKUP(P74,【参考】数式用!$A$5:$I$28,9,FALSE),"-")</f>
        <v>-</v>
      </c>
      <c r="V74" s="104" t="s">
        <v>153</v>
      </c>
      <c r="W74" s="561"/>
      <c r="X74" s="146" t="s">
        <v>154</v>
      </c>
      <c r="Y74" s="561"/>
      <c r="Z74" s="312" t="s">
        <v>155</v>
      </c>
      <c r="AA74" s="561"/>
      <c r="AB74" s="146" t="s">
        <v>154</v>
      </c>
      <c r="AC74" s="561"/>
      <c r="AD74" s="146" t="s">
        <v>156</v>
      </c>
      <c r="AE74" s="540" t="s">
        <v>157</v>
      </c>
      <c r="AF74" s="541" t="str">
        <f t="shared" si="1"/>
        <v/>
      </c>
      <c r="AG74" s="542" t="s">
        <v>158</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e">
        <f>IF(基本情報入力シート!#REF!="","",基本情報入力シート!#REF!)</f>
        <v>#REF!</v>
      </c>
      <c r="R75" s="558"/>
      <c r="S75" s="559"/>
      <c r="T75" s="560" t="str">
        <f>IFERROR(IF(R75="","",VLOOKUP(P75,【参考】数式用!$A$5:$H$34,MATCH(S75,【参考】数式用!$F$4:$H$4,0)+5,0)),"")</f>
        <v/>
      </c>
      <c r="U75" s="577" t="str">
        <f>IF(S75="特定加算Ⅰ",VLOOKUP(P75,【参考】数式用!$A$5:$I$28,9,FALSE),"-")</f>
        <v>-</v>
      </c>
      <c r="V75" s="104" t="s">
        <v>153</v>
      </c>
      <c r="W75" s="561"/>
      <c r="X75" s="146" t="s">
        <v>154</v>
      </c>
      <c r="Y75" s="561"/>
      <c r="Z75" s="312" t="s">
        <v>155</v>
      </c>
      <c r="AA75" s="561"/>
      <c r="AB75" s="146" t="s">
        <v>154</v>
      </c>
      <c r="AC75" s="561"/>
      <c r="AD75" s="146" t="s">
        <v>156</v>
      </c>
      <c r="AE75" s="540" t="s">
        <v>157</v>
      </c>
      <c r="AF75" s="541" t="str">
        <f t="shared" si="1"/>
        <v/>
      </c>
      <c r="AG75" s="542" t="s">
        <v>158</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e">
        <f>IF(基本情報入力シート!#REF!="","",基本情報入力シート!#REF!)</f>
        <v>#REF!</v>
      </c>
      <c r="R76" s="558"/>
      <c r="S76" s="559"/>
      <c r="T76" s="560" t="str">
        <f>IFERROR(IF(R76="","",VLOOKUP(P76,【参考】数式用!$A$5:$H$34,MATCH(S76,【参考】数式用!$F$4:$H$4,0)+5,0)),"")</f>
        <v/>
      </c>
      <c r="U76" s="577" t="str">
        <f>IF(S76="特定加算Ⅰ",VLOOKUP(P76,【参考】数式用!$A$5:$I$28,9,FALSE),"-")</f>
        <v>-</v>
      </c>
      <c r="V76" s="104" t="s">
        <v>153</v>
      </c>
      <c r="W76" s="561"/>
      <c r="X76" s="146" t="s">
        <v>154</v>
      </c>
      <c r="Y76" s="561"/>
      <c r="Z76" s="312" t="s">
        <v>155</v>
      </c>
      <c r="AA76" s="561"/>
      <c r="AB76" s="146" t="s">
        <v>154</v>
      </c>
      <c r="AC76" s="561"/>
      <c r="AD76" s="146" t="s">
        <v>156</v>
      </c>
      <c r="AE76" s="540" t="s">
        <v>157</v>
      </c>
      <c r="AF76" s="541" t="str">
        <f t="shared" si="1"/>
        <v/>
      </c>
      <c r="AG76" s="542" t="s">
        <v>158</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e">
        <f>IF(基本情報入力シート!#REF!="","",基本情報入力シート!#REF!)</f>
        <v>#REF!</v>
      </c>
      <c r="R77" s="558"/>
      <c r="S77" s="559"/>
      <c r="T77" s="560" t="str">
        <f>IFERROR(IF(R77="","",VLOOKUP(P77,【参考】数式用!$A$5:$H$34,MATCH(S77,【参考】数式用!$F$4:$H$4,0)+5,0)),"")</f>
        <v/>
      </c>
      <c r="U77" s="577" t="str">
        <f>IF(S77="特定加算Ⅰ",VLOOKUP(P77,【参考】数式用!$A$5:$I$28,9,FALSE),"-")</f>
        <v>-</v>
      </c>
      <c r="V77" s="104" t="s">
        <v>153</v>
      </c>
      <c r="W77" s="561"/>
      <c r="X77" s="146" t="s">
        <v>154</v>
      </c>
      <c r="Y77" s="561"/>
      <c r="Z77" s="312" t="s">
        <v>155</v>
      </c>
      <c r="AA77" s="561"/>
      <c r="AB77" s="146" t="s">
        <v>154</v>
      </c>
      <c r="AC77" s="561"/>
      <c r="AD77" s="146" t="s">
        <v>156</v>
      </c>
      <c r="AE77" s="540" t="s">
        <v>157</v>
      </c>
      <c r="AF77" s="541" t="str">
        <f t="shared" ref="AF77:AF111" si="7">IF(AND(W77&gt;=1,Y77&gt;=1,AA77&gt;=1,AC77&gt;=1),(AA77*12+AC77)-(W77*12+Y77)+1,"")</f>
        <v/>
      </c>
      <c r="AG77" s="542" t="s">
        <v>158</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e">
        <f>IF(基本情報入力シート!#REF!="","",基本情報入力シート!#REF!)</f>
        <v>#REF!</v>
      </c>
      <c r="R78" s="558"/>
      <c r="S78" s="559"/>
      <c r="T78" s="560" t="str">
        <f>IFERROR(IF(R78="","",VLOOKUP(P78,【参考】数式用!$A$5:$H$34,MATCH(S78,【参考】数式用!$F$4:$H$4,0)+5,0)),"")</f>
        <v/>
      </c>
      <c r="U78" s="577" t="str">
        <f>IF(S78="特定加算Ⅰ",VLOOKUP(P78,【参考】数式用!$A$5:$I$28,9,FALSE),"-")</f>
        <v>-</v>
      </c>
      <c r="V78" s="104" t="s">
        <v>153</v>
      </c>
      <c r="W78" s="561"/>
      <c r="X78" s="146" t="s">
        <v>154</v>
      </c>
      <c r="Y78" s="561"/>
      <c r="Z78" s="312" t="s">
        <v>155</v>
      </c>
      <c r="AA78" s="561"/>
      <c r="AB78" s="146" t="s">
        <v>154</v>
      </c>
      <c r="AC78" s="561"/>
      <c r="AD78" s="146" t="s">
        <v>156</v>
      </c>
      <c r="AE78" s="540" t="s">
        <v>157</v>
      </c>
      <c r="AF78" s="541" t="str">
        <f t="shared" si="7"/>
        <v/>
      </c>
      <c r="AG78" s="542" t="s">
        <v>158</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e">
        <f>IF(基本情報入力シート!#REF!="","",基本情報入力シート!#REF!)</f>
        <v>#REF!</v>
      </c>
      <c r="R79" s="558"/>
      <c r="S79" s="559"/>
      <c r="T79" s="560" t="str">
        <f>IFERROR(IF(R79="","",VLOOKUP(P79,【参考】数式用!$A$5:$H$34,MATCH(S79,【参考】数式用!$F$4:$H$4,0)+5,0)),"")</f>
        <v/>
      </c>
      <c r="U79" s="577" t="str">
        <f>IF(S79="特定加算Ⅰ",VLOOKUP(P79,【参考】数式用!$A$5:$I$28,9,FALSE),"-")</f>
        <v>-</v>
      </c>
      <c r="V79" s="104" t="s">
        <v>153</v>
      </c>
      <c r="W79" s="561"/>
      <c r="X79" s="146" t="s">
        <v>154</v>
      </c>
      <c r="Y79" s="561"/>
      <c r="Z79" s="312" t="s">
        <v>155</v>
      </c>
      <c r="AA79" s="561"/>
      <c r="AB79" s="146" t="s">
        <v>154</v>
      </c>
      <c r="AC79" s="561"/>
      <c r="AD79" s="146" t="s">
        <v>156</v>
      </c>
      <c r="AE79" s="540" t="s">
        <v>157</v>
      </c>
      <c r="AF79" s="541" t="str">
        <f t="shared" si="7"/>
        <v/>
      </c>
      <c r="AG79" s="542" t="s">
        <v>158</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e">
        <f>IF(基本情報入力シート!#REF!="","",基本情報入力シート!#REF!)</f>
        <v>#REF!</v>
      </c>
      <c r="R80" s="558"/>
      <c r="S80" s="559"/>
      <c r="T80" s="560" t="str">
        <f>IFERROR(IF(R80="","",VLOOKUP(P80,【参考】数式用!$A$5:$H$34,MATCH(S80,【参考】数式用!$F$4:$H$4,0)+5,0)),"")</f>
        <v/>
      </c>
      <c r="U80" s="577" t="str">
        <f>IF(S80="特定加算Ⅰ",VLOOKUP(P80,【参考】数式用!$A$5:$I$28,9,FALSE),"-")</f>
        <v>-</v>
      </c>
      <c r="V80" s="104" t="s">
        <v>153</v>
      </c>
      <c r="W80" s="561"/>
      <c r="X80" s="146" t="s">
        <v>154</v>
      </c>
      <c r="Y80" s="561"/>
      <c r="Z80" s="312" t="s">
        <v>155</v>
      </c>
      <c r="AA80" s="561"/>
      <c r="AB80" s="146" t="s">
        <v>154</v>
      </c>
      <c r="AC80" s="561"/>
      <c r="AD80" s="146" t="s">
        <v>156</v>
      </c>
      <c r="AE80" s="540" t="s">
        <v>157</v>
      </c>
      <c r="AF80" s="541" t="str">
        <f t="shared" si="7"/>
        <v/>
      </c>
      <c r="AG80" s="542" t="s">
        <v>158</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e">
        <f>IF(基本情報入力シート!#REF!="","",基本情報入力シート!#REF!)</f>
        <v>#REF!</v>
      </c>
      <c r="R81" s="558"/>
      <c r="S81" s="559"/>
      <c r="T81" s="560" t="str">
        <f>IFERROR(IF(R81="","",VLOOKUP(P81,【参考】数式用!$A$5:$H$34,MATCH(S81,【参考】数式用!$F$4:$H$4,0)+5,0)),"")</f>
        <v/>
      </c>
      <c r="U81" s="577" t="str">
        <f>IF(S81="特定加算Ⅰ",VLOOKUP(P81,【参考】数式用!$A$5:$I$28,9,FALSE),"-")</f>
        <v>-</v>
      </c>
      <c r="V81" s="104" t="s">
        <v>153</v>
      </c>
      <c r="W81" s="561"/>
      <c r="X81" s="146" t="s">
        <v>154</v>
      </c>
      <c r="Y81" s="561"/>
      <c r="Z81" s="312" t="s">
        <v>155</v>
      </c>
      <c r="AA81" s="561"/>
      <c r="AB81" s="146" t="s">
        <v>154</v>
      </c>
      <c r="AC81" s="561"/>
      <c r="AD81" s="146" t="s">
        <v>156</v>
      </c>
      <c r="AE81" s="540" t="s">
        <v>157</v>
      </c>
      <c r="AF81" s="541" t="str">
        <f t="shared" si="7"/>
        <v/>
      </c>
      <c r="AG81" s="542" t="s">
        <v>158</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e">
        <f>IF(基本情報入力シート!#REF!="","",基本情報入力シート!#REF!)</f>
        <v>#REF!</v>
      </c>
      <c r="R82" s="558"/>
      <c r="S82" s="559"/>
      <c r="T82" s="560" t="str">
        <f>IFERROR(IF(R82="","",VLOOKUP(P82,【参考】数式用!$A$5:$H$34,MATCH(S82,【参考】数式用!$F$4:$H$4,0)+5,0)),"")</f>
        <v/>
      </c>
      <c r="U82" s="577" t="str">
        <f>IF(S82="特定加算Ⅰ",VLOOKUP(P82,【参考】数式用!$A$5:$I$28,9,FALSE),"-")</f>
        <v>-</v>
      </c>
      <c r="V82" s="104" t="s">
        <v>153</v>
      </c>
      <c r="W82" s="561"/>
      <c r="X82" s="146" t="s">
        <v>154</v>
      </c>
      <c r="Y82" s="561"/>
      <c r="Z82" s="312" t="s">
        <v>155</v>
      </c>
      <c r="AA82" s="561"/>
      <c r="AB82" s="146" t="s">
        <v>154</v>
      </c>
      <c r="AC82" s="561"/>
      <c r="AD82" s="146" t="s">
        <v>156</v>
      </c>
      <c r="AE82" s="540" t="s">
        <v>157</v>
      </c>
      <c r="AF82" s="541" t="str">
        <f t="shared" si="7"/>
        <v/>
      </c>
      <c r="AG82" s="542" t="s">
        <v>158</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e">
        <f>IF(基本情報入力シート!#REF!="","",基本情報入力シート!#REF!)</f>
        <v>#REF!</v>
      </c>
      <c r="R83" s="558"/>
      <c r="S83" s="559"/>
      <c r="T83" s="560" t="str">
        <f>IFERROR(IF(R83="","",VLOOKUP(P83,【参考】数式用!$A$5:$H$34,MATCH(S83,【参考】数式用!$F$4:$H$4,0)+5,0)),"")</f>
        <v/>
      </c>
      <c r="U83" s="577" t="str">
        <f>IF(S83="特定加算Ⅰ",VLOOKUP(P83,【参考】数式用!$A$5:$I$28,9,FALSE),"-")</f>
        <v>-</v>
      </c>
      <c r="V83" s="104" t="s">
        <v>153</v>
      </c>
      <c r="W83" s="561"/>
      <c r="X83" s="146" t="s">
        <v>154</v>
      </c>
      <c r="Y83" s="561"/>
      <c r="Z83" s="312" t="s">
        <v>155</v>
      </c>
      <c r="AA83" s="561"/>
      <c r="AB83" s="146" t="s">
        <v>154</v>
      </c>
      <c r="AC83" s="561"/>
      <c r="AD83" s="146" t="s">
        <v>156</v>
      </c>
      <c r="AE83" s="540" t="s">
        <v>157</v>
      </c>
      <c r="AF83" s="541" t="str">
        <f t="shared" si="7"/>
        <v/>
      </c>
      <c r="AG83" s="542" t="s">
        <v>158</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e">
        <f>IF(基本情報入力シート!#REF!="","",基本情報入力シート!#REF!)</f>
        <v>#REF!</v>
      </c>
      <c r="R84" s="558"/>
      <c r="S84" s="559"/>
      <c r="T84" s="560" t="str">
        <f>IFERROR(IF(R84="","",VLOOKUP(P84,【参考】数式用!$A$5:$H$34,MATCH(S84,【参考】数式用!$F$4:$H$4,0)+5,0)),"")</f>
        <v/>
      </c>
      <c r="U84" s="577" t="str">
        <f>IF(S84="特定加算Ⅰ",VLOOKUP(P84,【参考】数式用!$A$5:$I$28,9,FALSE),"-")</f>
        <v>-</v>
      </c>
      <c r="V84" s="104" t="s">
        <v>153</v>
      </c>
      <c r="W84" s="561"/>
      <c r="X84" s="146" t="s">
        <v>154</v>
      </c>
      <c r="Y84" s="561"/>
      <c r="Z84" s="312" t="s">
        <v>155</v>
      </c>
      <c r="AA84" s="561"/>
      <c r="AB84" s="146" t="s">
        <v>154</v>
      </c>
      <c r="AC84" s="561"/>
      <c r="AD84" s="146" t="s">
        <v>156</v>
      </c>
      <c r="AE84" s="540" t="s">
        <v>157</v>
      </c>
      <c r="AF84" s="541" t="str">
        <f t="shared" si="7"/>
        <v/>
      </c>
      <c r="AG84" s="542" t="s">
        <v>158</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e">
        <f>IF(基本情報入力シート!#REF!="","",基本情報入力シート!#REF!)</f>
        <v>#REF!</v>
      </c>
      <c r="R85" s="558"/>
      <c r="S85" s="559"/>
      <c r="T85" s="560" t="str">
        <f>IFERROR(IF(R85="","",VLOOKUP(P85,【参考】数式用!$A$5:$H$34,MATCH(S85,【参考】数式用!$F$4:$H$4,0)+5,0)),"")</f>
        <v/>
      </c>
      <c r="U85" s="577" t="str">
        <f>IF(S85="特定加算Ⅰ",VLOOKUP(P85,【参考】数式用!$A$5:$I$28,9,FALSE),"-")</f>
        <v>-</v>
      </c>
      <c r="V85" s="104" t="s">
        <v>153</v>
      </c>
      <c r="W85" s="561"/>
      <c r="X85" s="146" t="s">
        <v>154</v>
      </c>
      <c r="Y85" s="561"/>
      <c r="Z85" s="312" t="s">
        <v>155</v>
      </c>
      <c r="AA85" s="561"/>
      <c r="AB85" s="146" t="s">
        <v>154</v>
      </c>
      <c r="AC85" s="561"/>
      <c r="AD85" s="146" t="s">
        <v>156</v>
      </c>
      <c r="AE85" s="540" t="s">
        <v>157</v>
      </c>
      <c r="AF85" s="541" t="str">
        <f t="shared" si="7"/>
        <v/>
      </c>
      <c r="AG85" s="542" t="s">
        <v>158</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e">
        <f>IF(基本情報入力シート!#REF!="","",基本情報入力シート!#REF!)</f>
        <v>#REF!</v>
      </c>
      <c r="R86" s="558"/>
      <c r="S86" s="559"/>
      <c r="T86" s="560" t="str">
        <f>IFERROR(IF(R86="","",VLOOKUP(P86,【参考】数式用!$A$5:$H$34,MATCH(S86,【参考】数式用!$F$4:$H$4,0)+5,0)),"")</f>
        <v/>
      </c>
      <c r="U86" s="577" t="str">
        <f>IF(S86="特定加算Ⅰ",VLOOKUP(P86,【参考】数式用!$A$5:$I$28,9,FALSE),"-")</f>
        <v>-</v>
      </c>
      <c r="V86" s="104" t="s">
        <v>153</v>
      </c>
      <c r="W86" s="561"/>
      <c r="X86" s="146" t="s">
        <v>154</v>
      </c>
      <c r="Y86" s="561"/>
      <c r="Z86" s="312" t="s">
        <v>155</v>
      </c>
      <c r="AA86" s="561"/>
      <c r="AB86" s="146" t="s">
        <v>154</v>
      </c>
      <c r="AC86" s="561"/>
      <c r="AD86" s="146" t="s">
        <v>156</v>
      </c>
      <c r="AE86" s="540" t="s">
        <v>157</v>
      </c>
      <c r="AF86" s="541" t="str">
        <f t="shared" si="7"/>
        <v/>
      </c>
      <c r="AG86" s="542" t="s">
        <v>158</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e">
        <f>IF(基本情報入力シート!#REF!="","",基本情報入力シート!#REF!)</f>
        <v>#REF!</v>
      </c>
      <c r="R87" s="558"/>
      <c r="S87" s="559"/>
      <c r="T87" s="560" t="str">
        <f>IFERROR(IF(R87="","",VLOOKUP(P87,【参考】数式用!$A$5:$H$34,MATCH(S87,【参考】数式用!$F$4:$H$4,0)+5,0)),"")</f>
        <v/>
      </c>
      <c r="U87" s="577" t="str">
        <f>IF(S87="特定加算Ⅰ",VLOOKUP(P87,【参考】数式用!$A$5:$I$28,9,FALSE),"-")</f>
        <v>-</v>
      </c>
      <c r="V87" s="104" t="s">
        <v>153</v>
      </c>
      <c r="W87" s="561"/>
      <c r="X87" s="146" t="s">
        <v>154</v>
      </c>
      <c r="Y87" s="561"/>
      <c r="Z87" s="312" t="s">
        <v>155</v>
      </c>
      <c r="AA87" s="561"/>
      <c r="AB87" s="146" t="s">
        <v>154</v>
      </c>
      <c r="AC87" s="561"/>
      <c r="AD87" s="146" t="s">
        <v>156</v>
      </c>
      <c r="AE87" s="540" t="s">
        <v>157</v>
      </c>
      <c r="AF87" s="541" t="str">
        <f t="shared" si="7"/>
        <v/>
      </c>
      <c r="AG87" s="542" t="s">
        <v>158</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e">
        <f>IF(基本情報入力シート!#REF!="","",基本情報入力シート!#REF!)</f>
        <v>#REF!</v>
      </c>
      <c r="R88" s="558"/>
      <c r="S88" s="559"/>
      <c r="T88" s="560" t="str">
        <f>IFERROR(IF(R88="","",VLOOKUP(P88,【参考】数式用!$A$5:$H$34,MATCH(S88,【参考】数式用!$F$4:$H$4,0)+5,0)),"")</f>
        <v/>
      </c>
      <c r="U88" s="577" t="str">
        <f>IF(S88="特定加算Ⅰ",VLOOKUP(P88,【参考】数式用!$A$5:$I$28,9,FALSE),"-")</f>
        <v>-</v>
      </c>
      <c r="V88" s="104" t="s">
        <v>153</v>
      </c>
      <c r="W88" s="561"/>
      <c r="X88" s="146" t="s">
        <v>154</v>
      </c>
      <c r="Y88" s="561"/>
      <c r="Z88" s="312" t="s">
        <v>155</v>
      </c>
      <c r="AA88" s="561"/>
      <c r="AB88" s="146" t="s">
        <v>154</v>
      </c>
      <c r="AC88" s="561"/>
      <c r="AD88" s="146" t="s">
        <v>156</v>
      </c>
      <c r="AE88" s="540" t="s">
        <v>157</v>
      </c>
      <c r="AF88" s="541" t="str">
        <f t="shared" si="7"/>
        <v/>
      </c>
      <c r="AG88" s="542" t="s">
        <v>158</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e">
        <f>IF(基本情報入力シート!#REF!="","",基本情報入力シート!#REF!)</f>
        <v>#REF!</v>
      </c>
      <c r="R89" s="558"/>
      <c r="S89" s="559"/>
      <c r="T89" s="560" t="str">
        <f>IFERROR(IF(R89="","",VLOOKUP(P89,【参考】数式用!$A$5:$H$34,MATCH(S89,【参考】数式用!$F$4:$H$4,0)+5,0)),"")</f>
        <v/>
      </c>
      <c r="U89" s="577" t="str">
        <f>IF(S89="特定加算Ⅰ",VLOOKUP(P89,【参考】数式用!$A$5:$I$28,9,FALSE),"-")</f>
        <v>-</v>
      </c>
      <c r="V89" s="104" t="s">
        <v>153</v>
      </c>
      <c r="W89" s="561"/>
      <c r="X89" s="146" t="s">
        <v>154</v>
      </c>
      <c r="Y89" s="561"/>
      <c r="Z89" s="312" t="s">
        <v>155</v>
      </c>
      <c r="AA89" s="561"/>
      <c r="AB89" s="146" t="s">
        <v>154</v>
      </c>
      <c r="AC89" s="561"/>
      <c r="AD89" s="146" t="s">
        <v>156</v>
      </c>
      <c r="AE89" s="540" t="s">
        <v>157</v>
      </c>
      <c r="AF89" s="541" t="str">
        <f t="shared" si="7"/>
        <v/>
      </c>
      <c r="AG89" s="542" t="s">
        <v>158</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e">
        <f>IF(基本情報入力シート!#REF!="","",基本情報入力シート!#REF!)</f>
        <v>#REF!</v>
      </c>
      <c r="R90" s="558"/>
      <c r="S90" s="559"/>
      <c r="T90" s="560" t="str">
        <f>IFERROR(IF(R90="","",VLOOKUP(P90,【参考】数式用!$A$5:$H$34,MATCH(S90,【参考】数式用!$F$4:$H$4,0)+5,0)),"")</f>
        <v/>
      </c>
      <c r="U90" s="577" t="str">
        <f>IF(S90="特定加算Ⅰ",VLOOKUP(P90,【参考】数式用!$A$5:$I$28,9,FALSE),"-")</f>
        <v>-</v>
      </c>
      <c r="V90" s="104" t="s">
        <v>153</v>
      </c>
      <c r="W90" s="561"/>
      <c r="X90" s="146" t="s">
        <v>154</v>
      </c>
      <c r="Y90" s="561"/>
      <c r="Z90" s="312" t="s">
        <v>155</v>
      </c>
      <c r="AA90" s="561"/>
      <c r="AB90" s="146" t="s">
        <v>154</v>
      </c>
      <c r="AC90" s="561"/>
      <c r="AD90" s="146" t="s">
        <v>156</v>
      </c>
      <c r="AE90" s="540" t="s">
        <v>157</v>
      </c>
      <c r="AF90" s="541" t="str">
        <f t="shared" si="7"/>
        <v/>
      </c>
      <c r="AG90" s="542" t="s">
        <v>158</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e">
        <f>IF(基本情報入力シート!#REF!="","",基本情報入力シート!#REF!)</f>
        <v>#REF!</v>
      </c>
      <c r="R91" s="558"/>
      <c r="S91" s="559"/>
      <c r="T91" s="560" t="str">
        <f>IFERROR(IF(R91="","",VLOOKUP(P91,【参考】数式用!$A$5:$H$34,MATCH(S91,【参考】数式用!$F$4:$H$4,0)+5,0)),"")</f>
        <v/>
      </c>
      <c r="U91" s="577" t="str">
        <f>IF(S91="特定加算Ⅰ",VLOOKUP(P91,【参考】数式用!$A$5:$I$28,9,FALSE),"-")</f>
        <v>-</v>
      </c>
      <c r="V91" s="104" t="s">
        <v>153</v>
      </c>
      <c r="W91" s="561"/>
      <c r="X91" s="146" t="s">
        <v>154</v>
      </c>
      <c r="Y91" s="561"/>
      <c r="Z91" s="312" t="s">
        <v>155</v>
      </c>
      <c r="AA91" s="561"/>
      <c r="AB91" s="146" t="s">
        <v>154</v>
      </c>
      <c r="AC91" s="561"/>
      <c r="AD91" s="146" t="s">
        <v>156</v>
      </c>
      <c r="AE91" s="540" t="s">
        <v>157</v>
      </c>
      <c r="AF91" s="541" t="str">
        <f t="shared" si="7"/>
        <v/>
      </c>
      <c r="AG91" s="542" t="s">
        <v>158</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e">
        <f>IF(基本情報入力シート!#REF!="","",基本情報入力シート!#REF!)</f>
        <v>#REF!</v>
      </c>
      <c r="R92" s="558"/>
      <c r="S92" s="559"/>
      <c r="T92" s="560" t="str">
        <f>IFERROR(IF(R92="","",VLOOKUP(P92,【参考】数式用!$A$5:$H$34,MATCH(S92,【参考】数式用!$F$4:$H$4,0)+5,0)),"")</f>
        <v/>
      </c>
      <c r="U92" s="577" t="str">
        <f>IF(S92="特定加算Ⅰ",VLOOKUP(P92,【参考】数式用!$A$5:$I$28,9,FALSE),"-")</f>
        <v>-</v>
      </c>
      <c r="V92" s="104" t="s">
        <v>153</v>
      </c>
      <c r="W92" s="561"/>
      <c r="X92" s="146" t="s">
        <v>154</v>
      </c>
      <c r="Y92" s="561"/>
      <c r="Z92" s="312" t="s">
        <v>155</v>
      </c>
      <c r="AA92" s="561"/>
      <c r="AB92" s="146" t="s">
        <v>154</v>
      </c>
      <c r="AC92" s="561"/>
      <c r="AD92" s="146" t="s">
        <v>156</v>
      </c>
      <c r="AE92" s="540" t="s">
        <v>157</v>
      </c>
      <c r="AF92" s="541" t="str">
        <f t="shared" si="7"/>
        <v/>
      </c>
      <c r="AG92" s="542" t="s">
        <v>158</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e">
        <f>IF(基本情報入力シート!#REF!="","",基本情報入力シート!#REF!)</f>
        <v>#REF!</v>
      </c>
      <c r="R93" s="558"/>
      <c r="S93" s="559"/>
      <c r="T93" s="560" t="str">
        <f>IFERROR(IF(R93="","",VLOOKUP(P93,【参考】数式用!$A$5:$H$34,MATCH(S93,【参考】数式用!$F$4:$H$4,0)+5,0)),"")</f>
        <v/>
      </c>
      <c r="U93" s="577" t="str">
        <f>IF(S93="特定加算Ⅰ",VLOOKUP(P93,【参考】数式用!$A$5:$I$28,9,FALSE),"-")</f>
        <v>-</v>
      </c>
      <c r="V93" s="104" t="s">
        <v>153</v>
      </c>
      <c r="W93" s="561"/>
      <c r="X93" s="146" t="s">
        <v>154</v>
      </c>
      <c r="Y93" s="561"/>
      <c r="Z93" s="312" t="s">
        <v>155</v>
      </c>
      <c r="AA93" s="561"/>
      <c r="AB93" s="146" t="s">
        <v>154</v>
      </c>
      <c r="AC93" s="561"/>
      <c r="AD93" s="146" t="s">
        <v>156</v>
      </c>
      <c r="AE93" s="540" t="s">
        <v>157</v>
      </c>
      <c r="AF93" s="541" t="str">
        <f t="shared" si="7"/>
        <v/>
      </c>
      <c r="AG93" s="542" t="s">
        <v>158</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e">
        <f>IF(基本情報入力シート!#REF!="","",基本情報入力シート!#REF!)</f>
        <v>#REF!</v>
      </c>
      <c r="R94" s="558"/>
      <c r="S94" s="559"/>
      <c r="T94" s="560" t="str">
        <f>IFERROR(IF(R94="","",VLOOKUP(P94,【参考】数式用!$A$5:$H$34,MATCH(S94,【参考】数式用!$F$4:$H$4,0)+5,0)),"")</f>
        <v/>
      </c>
      <c r="U94" s="577" t="str">
        <f>IF(S94="特定加算Ⅰ",VLOOKUP(P94,【参考】数式用!$A$5:$I$28,9,FALSE),"-")</f>
        <v>-</v>
      </c>
      <c r="V94" s="104" t="s">
        <v>153</v>
      </c>
      <c r="W94" s="561"/>
      <c r="X94" s="146" t="s">
        <v>154</v>
      </c>
      <c r="Y94" s="561"/>
      <c r="Z94" s="312" t="s">
        <v>155</v>
      </c>
      <c r="AA94" s="561"/>
      <c r="AB94" s="146" t="s">
        <v>154</v>
      </c>
      <c r="AC94" s="561"/>
      <c r="AD94" s="146" t="s">
        <v>156</v>
      </c>
      <c r="AE94" s="540" t="s">
        <v>157</v>
      </c>
      <c r="AF94" s="541" t="str">
        <f t="shared" si="7"/>
        <v/>
      </c>
      <c r="AG94" s="542" t="s">
        <v>158</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e">
        <f>IF(基本情報入力シート!#REF!="","",基本情報入力シート!#REF!)</f>
        <v>#REF!</v>
      </c>
      <c r="R95" s="558"/>
      <c r="S95" s="559"/>
      <c r="T95" s="560" t="str">
        <f>IFERROR(IF(R95="","",VLOOKUP(P95,【参考】数式用!$A$5:$H$34,MATCH(S95,【参考】数式用!$F$4:$H$4,0)+5,0)),"")</f>
        <v/>
      </c>
      <c r="U95" s="577" t="str">
        <f>IF(S95="特定加算Ⅰ",VLOOKUP(P95,【参考】数式用!$A$5:$I$28,9,FALSE),"-")</f>
        <v>-</v>
      </c>
      <c r="V95" s="104" t="s">
        <v>153</v>
      </c>
      <c r="W95" s="561"/>
      <c r="X95" s="146" t="s">
        <v>154</v>
      </c>
      <c r="Y95" s="561"/>
      <c r="Z95" s="312" t="s">
        <v>155</v>
      </c>
      <c r="AA95" s="561"/>
      <c r="AB95" s="146" t="s">
        <v>154</v>
      </c>
      <c r="AC95" s="561"/>
      <c r="AD95" s="146" t="s">
        <v>156</v>
      </c>
      <c r="AE95" s="540" t="s">
        <v>157</v>
      </c>
      <c r="AF95" s="541" t="str">
        <f t="shared" si="7"/>
        <v/>
      </c>
      <c r="AG95" s="542" t="s">
        <v>158</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e">
        <f>IF(基本情報入力シート!#REF!="","",基本情報入力シート!#REF!)</f>
        <v>#REF!</v>
      </c>
      <c r="R96" s="558"/>
      <c r="S96" s="559"/>
      <c r="T96" s="560" t="str">
        <f>IFERROR(IF(R96="","",VLOOKUP(P96,【参考】数式用!$A$5:$H$34,MATCH(S96,【参考】数式用!$F$4:$H$4,0)+5,0)),"")</f>
        <v/>
      </c>
      <c r="U96" s="577" t="str">
        <f>IF(S96="特定加算Ⅰ",VLOOKUP(P96,【参考】数式用!$A$5:$I$28,9,FALSE),"-")</f>
        <v>-</v>
      </c>
      <c r="V96" s="104" t="s">
        <v>153</v>
      </c>
      <c r="W96" s="561"/>
      <c r="X96" s="146" t="s">
        <v>154</v>
      </c>
      <c r="Y96" s="561"/>
      <c r="Z96" s="312" t="s">
        <v>155</v>
      </c>
      <c r="AA96" s="561"/>
      <c r="AB96" s="146" t="s">
        <v>154</v>
      </c>
      <c r="AC96" s="561"/>
      <c r="AD96" s="146" t="s">
        <v>156</v>
      </c>
      <c r="AE96" s="540" t="s">
        <v>157</v>
      </c>
      <c r="AF96" s="541" t="str">
        <f t="shared" si="7"/>
        <v/>
      </c>
      <c r="AG96" s="542" t="s">
        <v>158</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e">
        <f>IF(基本情報入力シート!#REF!="","",基本情報入力シート!#REF!)</f>
        <v>#REF!</v>
      </c>
      <c r="R97" s="558"/>
      <c r="S97" s="559"/>
      <c r="T97" s="560" t="str">
        <f>IFERROR(IF(R97="","",VLOOKUP(P97,【参考】数式用!$A$5:$H$34,MATCH(S97,【参考】数式用!$F$4:$H$4,0)+5,0)),"")</f>
        <v/>
      </c>
      <c r="U97" s="577" t="str">
        <f>IF(S97="特定加算Ⅰ",VLOOKUP(P97,【参考】数式用!$A$5:$I$28,9,FALSE),"-")</f>
        <v>-</v>
      </c>
      <c r="V97" s="104" t="s">
        <v>153</v>
      </c>
      <c r="W97" s="561"/>
      <c r="X97" s="146" t="s">
        <v>154</v>
      </c>
      <c r="Y97" s="561"/>
      <c r="Z97" s="312" t="s">
        <v>155</v>
      </c>
      <c r="AA97" s="561"/>
      <c r="AB97" s="146" t="s">
        <v>154</v>
      </c>
      <c r="AC97" s="561"/>
      <c r="AD97" s="146" t="s">
        <v>156</v>
      </c>
      <c r="AE97" s="540" t="s">
        <v>157</v>
      </c>
      <c r="AF97" s="541" t="str">
        <f t="shared" si="7"/>
        <v/>
      </c>
      <c r="AG97" s="542" t="s">
        <v>158</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e">
        <f>IF(基本情報入力シート!#REF!="","",基本情報入力シート!#REF!)</f>
        <v>#REF!</v>
      </c>
      <c r="R98" s="558"/>
      <c r="S98" s="559"/>
      <c r="T98" s="560" t="str">
        <f>IFERROR(IF(R98="","",VLOOKUP(P98,【参考】数式用!$A$5:$H$34,MATCH(S98,【参考】数式用!$F$4:$H$4,0)+5,0)),"")</f>
        <v/>
      </c>
      <c r="U98" s="577" t="str">
        <f>IF(S98="特定加算Ⅰ",VLOOKUP(P98,【参考】数式用!$A$5:$I$28,9,FALSE),"-")</f>
        <v>-</v>
      </c>
      <c r="V98" s="104" t="s">
        <v>153</v>
      </c>
      <c r="W98" s="561"/>
      <c r="X98" s="146" t="s">
        <v>154</v>
      </c>
      <c r="Y98" s="561"/>
      <c r="Z98" s="312" t="s">
        <v>155</v>
      </c>
      <c r="AA98" s="561"/>
      <c r="AB98" s="146" t="s">
        <v>154</v>
      </c>
      <c r="AC98" s="561"/>
      <c r="AD98" s="146" t="s">
        <v>156</v>
      </c>
      <c r="AE98" s="540" t="s">
        <v>157</v>
      </c>
      <c r="AF98" s="541" t="str">
        <f t="shared" si="7"/>
        <v/>
      </c>
      <c r="AG98" s="542" t="s">
        <v>158</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e">
        <f>IF(基本情報入力シート!#REF!="","",基本情報入力シート!#REF!)</f>
        <v>#REF!</v>
      </c>
      <c r="R99" s="558"/>
      <c r="S99" s="559"/>
      <c r="T99" s="560" t="str">
        <f>IFERROR(IF(R99="","",VLOOKUP(P99,【参考】数式用!$A$5:$H$34,MATCH(S99,【参考】数式用!$F$4:$H$4,0)+5,0)),"")</f>
        <v/>
      </c>
      <c r="U99" s="577" t="str">
        <f>IF(S99="特定加算Ⅰ",VLOOKUP(P99,【参考】数式用!$A$5:$I$28,9,FALSE),"-")</f>
        <v>-</v>
      </c>
      <c r="V99" s="104" t="s">
        <v>153</v>
      </c>
      <c r="W99" s="561"/>
      <c r="X99" s="146" t="s">
        <v>154</v>
      </c>
      <c r="Y99" s="561"/>
      <c r="Z99" s="312" t="s">
        <v>155</v>
      </c>
      <c r="AA99" s="561"/>
      <c r="AB99" s="146" t="s">
        <v>154</v>
      </c>
      <c r="AC99" s="561"/>
      <c r="AD99" s="146" t="s">
        <v>156</v>
      </c>
      <c r="AE99" s="540" t="s">
        <v>157</v>
      </c>
      <c r="AF99" s="541" t="str">
        <f t="shared" si="7"/>
        <v/>
      </c>
      <c r="AG99" s="542" t="s">
        <v>158</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e">
        <f>IF(基本情報入力シート!#REF!="","",基本情報入力シート!#REF!)</f>
        <v>#REF!</v>
      </c>
      <c r="R100" s="558"/>
      <c r="S100" s="559"/>
      <c r="T100" s="560" t="str">
        <f>IFERROR(IF(R100="","",VLOOKUP(P100,【参考】数式用!$A$5:$H$34,MATCH(S100,【参考】数式用!$F$4:$H$4,0)+5,0)),"")</f>
        <v/>
      </c>
      <c r="U100" s="577" t="str">
        <f>IF(S100="特定加算Ⅰ",VLOOKUP(P100,【参考】数式用!$A$5:$I$28,9,FALSE),"-")</f>
        <v>-</v>
      </c>
      <c r="V100" s="104" t="s">
        <v>153</v>
      </c>
      <c r="W100" s="561"/>
      <c r="X100" s="146" t="s">
        <v>154</v>
      </c>
      <c r="Y100" s="561"/>
      <c r="Z100" s="312" t="s">
        <v>155</v>
      </c>
      <c r="AA100" s="561"/>
      <c r="AB100" s="146" t="s">
        <v>154</v>
      </c>
      <c r="AC100" s="561"/>
      <c r="AD100" s="146" t="s">
        <v>156</v>
      </c>
      <c r="AE100" s="540" t="s">
        <v>157</v>
      </c>
      <c r="AF100" s="541" t="str">
        <f t="shared" si="7"/>
        <v/>
      </c>
      <c r="AG100" s="542" t="s">
        <v>158</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e">
        <f>IF(基本情報入力シート!#REF!="","",基本情報入力シート!#REF!)</f>
        <v>#REF!</v>
      </c>
      <c r="R101" s="558"/>
      <c r="S101" s="559"/>
      <c r="T101" s="560" t="str">
        <f>IFERROR(IF(R101="","",VLOOKUP(P101,【参考】数式用!$A$5:$H$34,MATCH(S101,【参考】数式用!$F$4:$H$4,0)+5,0)),"")</f>
        <v/>
      </c>
      <c r="U101" s="577" t="str">
        <f>IF(S101="特定加算Ⅰ",VLOOKUP(P101,【参考】数式用!$A$5:$I$28,9,FALSE),"-")</f>
        <v>-</v>
      </c>
      <c r="V101" s="104" t="s">
        <v>153</v>
      </c>
      <c r="W101" s="561"/>
      <c r="X101" s="146" t="s">
        <v>154</v>
      </c>
      <c r="Y101" s="561"/>
      <c r="Z101" s="312" t="s">
        <v>155</v>
      </c>
      <c r="AA101" s="561"/>
      <c r="AB101" s="146" t="s">
        <v>154</v>
      </c>
      <c r="AC101" s="561"/>
      <c r="AD101" s="146" t="s">
        <v>156</v>
      </c>
      <c r="AE101" s="540" t="s">
        <v>157</v>
      </c>
      <c r="AF101" s="541" t="str">
        <f t="shared" si="7"/>
        <v/>
      </c>
      <c r="AG101" s="542" t="s">
        <v>158</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e">
        <f>IF(基本情報入力シート!#REF!="","",基本情報入力シート!#REF!)</f>
        <v>#REF!</v>
      </c>
      <c r="R102" s="558"/>
      <c r="S102" s="559"/>
      <c r="T102" s="560" t="str">
        <f>IFERROR(IF(R102="","",VLOOKUP(P102,【参考】数式用!$A$5:$H$34,MATCH(S102,【参考】数式用!$F$4:$H$4,0)+5,0)),"")</f>
        <v/>
      </c>
      <c r="U102" s="577" t="str">
        <f>IF(S102="特定加算Ⅰ",VLOOKUP(P102,【参考】数式用!$A$5:$I$28,9,FALSE),"-")</f>
        <v>-</v>
      </c>
      <c r="V102" s="104" t="s">
        <v>153</v>
      </c>
      <c r="W102" s="561"/>
      <c r="X102" s="146" t="s">
        <v>154</v>
      </c>
      <c r="Y102" s="561"/>
      <c r="Z102" s="312" t="s">
        <v>155</v>
      </c>
      <c r="AA102" s="561"/>
      <c r="AB102" s="146" t="s">
        <v>154</v>
      </c>
      <c r="AC102" s="561"/>
      <c r="AD102" s="146" t="s">
        <v>156</v>
      </c>
      <c r="AE102" s="540" t="s">
        <v>157</v>
      </c>
      <c r="AF102" s="541" t="str">
        <f t="shared" si="7"/>
        <v/>
      </c>
      <c r="AG102" s="542" t="s">
        <v>158</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e">
        <f>IF(基本情報入力シート!#REF!="","",基本情報入力シート!#REF!)</f>
        <v>#REF!</v>
      </c>
      <c r="R103" s="558"/>
      <c r="S103" s="559"/>
      <c r="T103" s="560" t="str">
        <f>IFERROR(IF(R103="","",VLOOKUP(P103,【参考】数式用!$A$5:$H$34,MATCH(S103,【参考】数式用!$F$4:$H$4,0)+5,0)),"")</f>
        <v/>
      </c>
      <c r="U103" s="577" t="str">
        <f>IF(S103="特定加算Ⅰ",VLOOKUP(P103,【参考】数式用!$A$5:$I$28,9,FALSE),"-")</f>
        <v>-</v>
      </c>
      <c r="V103" s="104" t="s">
        <v>153</v>
      </c>
      <c r="W103" s="561"/>
      <c r="X103" s="146" t="s">
        <v>154</v>
      </c>
      <c r="Y103" s="561"/>
      <c r="Z103" s="312" t="s">
        <v>155</v>
      </c>
      <c r="AA103" s="561"/>
      <c r="AB103" s="146" t="s">
        <v>154</v>
      </c>
      <c r="AC103" s="561"/>
      <c r="AD103" s="146" t="s">
        <v>156</v>
      </c>
      <c r="AE103" s="540" t="s">
        <v>157</v>
      </c>
      <c r="AF103" s="541" t="str">
        <f t="shared" si="7"/>
        <v/>
      </c>
      <c r="AG103" s="542" t="s">
        <v>158</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e">
        <f>IF(基本情報入力シート!#REF!="","",基本情報入力シート!#REF!)</f>
        <v>#REF!</v>
      </c>
      <c r="R104" s="558"/>
      <c r="S104" s="559"/>
      <c r="T104" s="560" t="str">
        <f>IFERROR(IF(R104="","",VLOOKUP(P104,【参考】数式用!$A$5:$H$34,MATCH(S104,【参考】数式用!$F$4:$H$4,0)+5,0)),"")</f>
        <v/>
      </c>
      <c r="U104" s="577" t="str">
        <f>IF(S104="特定加算Ⅰ",VLOOKUP(P104,【参考】数式用!$A$5:$I$28,9,FALSE),"-")</f>
        <v>-</v>
      </c>
      <c r="V104" s="104" t="s">
        <v>153</v>
      </c>
      <c r="W104" s="561"/>
      <c r="X104" s="146" t="s">
        <v>154</v>
      </c>
      <c r="Y104" s="561"/>
      <c r="Z104" s="312" t="s">
        <v>155</v>
      </c>
      <c r="AA104" s="561"/>
      <c r="AB104" s="146" t="s">
        <v>154</v>
      </c>
      <c r="AC104" s="561"/>
      <c r="AD104" s="146" t="s">
        <v>156</v>
      </c>
      <c r="AE104" s="540" t="s">
        <v>157</v>
      </c>
      <c r="AF104" s="541" t="str">
        <f t="shared" si="7"/>
        <v/>
      </c>
      <c r="AG104" s="542" t="s">
        <v>158</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e">
        <f>IF(基本情報入力シート!#REF!="","",基本情報入力シート!#REF!)</f>
        <v>#REF!</v>
      </c>
      <c r="R105" s="558"/>
      <c r="S105" s="559"/>
      <c r="T105" s="560" t="str">
        <f>IFERROR(IF(R105="","",VLOOKUP(P105,【参考】数式用!$A$5:$H$34,MATCH(S105,【参考】数式用!$F$4:$H$4,0)+5,0)),"")</f>
        <v/>
      </c>
      <c r="U105" s="577" t="str">
        <f>IF(S105="特定加算Ⅰ",VLOOKUP(P105,【参考】数式用!$A$5:$I$28,9,FALSE),"-")</f>
        <v>-</v>
      </c>
      <c r="V105" s="104" t="s">
        <v>153</v>
      </c>
      <c r="W105" s="561"/>
      <c r="X105" s="146" t="s">
        <v>154</v>
      </c>
      <c r="Y105" s="561"/>
      <c r="Z105" s="312" t="s">
        <v>155</v>
      </c>
      <c r="AA105" s="561"/>
      <c r="AB105" s="146" t="s">
        <v>154</v>
      </c>
      <c r="AC105" s="561"/>
      <c r="AD105" s="146" t="s">
        <v>156</v>
      </c>
      <c r="AE105" s="540" t="s">
        <v>157</v>
      </c>
      <c r="AF105" s="541" t="str">
        <f t="shared" si="7"/>
        <v/>
      </c>
      <c r="AG105" s="542" t="s">
        <v>158</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e">
        <f>IF(基本情報入力シート!#REF!="","",基本情報入力シート!#REF!)</f>
        <v>#REF!</v>
      </c>
      <c r="R106" s="558"/>
      <c r="S106" s="559"/>
      <c r="T106" s="560" t="str">
        <f>IFERROR(IF(R106="","",VLOOKUP(P106,【参考】数式用!$A$5:$H$34,MATCH(S106,【参考】数式用!$F$4:$H$4,0)+5,0)),"")</f>
        <v/>
      </c>
      <c r="U106" s="577" t="str">
        <f>IF(S106="特定加算Ⅰ",VLOOKUP(P106,【参考】数式用!$A$5:$I$28,9,FALSE),"-")</f>
        <v>-</v>
      </c>
      <c r="V106" s="104" t="s">
        <v>153</v>
      </c>
      <c r="W106" s="561"/>
      <c r="X106" s="146" t="s">
        <v>154</v>
      </c>
      <c r="Y106" s="561"/>
      <c r="Z106" s="312" t="s">
        <v>155</v>
      </c>
      <c r="AA106" s="561"/>
      <c r="AB106" s="146" t="s">
        <v>154</v>
      </c>
      <c r="AC106" s="561"/>
      <c r="AD106" s="146" t="s">
        <v>156</v>
      </c>
      <c r="AE106" s="540" t="s">
        <v>157</v>
      </c>
      <c r="AF106" s="541" t="str">
        <f t="shared" si="7"/>
        <v/>
      </c>
      <c r="AG106" s="542" t="s">
        <v>158</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e">
        <f>IF(基本情報入力シート!#REF!="","",基本情報入力シート!#REF!)</f>
        <v>#REF!</v>
      </c>
      <c r="R107" s="558"/>
      <c r="S107" s="559"/>
      <c r="T107" s="560" t="str">
        <f>IFERROR(IF(R107="","",VLOOKUP(P107,【参考】数式用!$A$5:$H$34,MATCH(S107,【参考】数式用!$F$4:$H$4,0)+5,0)),"")</f>
        <v/>
      </c>
      <c r="U107" s="577" t="str">
        <f>IF(S107="特定加算Ⅰ",VLOOKUP(P107,【参考】数式用!$A$5:$I$28,9,FALSE),"-")</f>
        <v>-</v>
      </c>
      <c r="V107" s="104" t="s">
        <v>153</v>
      </c>
      <c r="W107" s="561"/>
      <c r="X107" s="146" t="s">
        <v>154</v>
      </c>
      <c r="Y107" s="561"/>
      <c r="Z107" s="312" t="s">
        <v>155</v>
      </c>
      <c r="AA107" s="561"/>
      <c r="AB107" s="146" t="s">
        <v>154</v>
      </c>
      <c r="AC107" s="561"/>
      <c r="AD107" s="146" t="s">
        <v>156</v>
      </c>
      <c r="AE107" s="540" t="s">
        <v>157</v>
      </c>
      <c r="AF107" s="541" t="str">
        <f t="shared" si="7"/>
        <v/>
      </c>
      <c r="AG107" s="542" t="s">
        <v>158</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e">
        <f>IF(基本情報入力シート!#REF!="","",基本情報入力シート!#REF!)</f>
        <v>#REF!</v>
      </c>
      <c r="R108" s="558"/>
      <c r="S108" s="559"/>
      <c r="T108" s="560" t="str">
        <f>IFERROR(IF(R108="","",VLOOKUP(P108,【参考】数式用!$A$5:$H$34,MATCH(S108,【参考】数式用!$F$4:$H$4,0)+5,0)),"")</f>
        <v/>
      </c>
      <c r="U108" s="577" t="str">
        <f>IF(S108="特定加算Ⅰ",VLOOKUP(P108,【参考】数式用!$A$5:$I$28,9,FALSE),"-")</f>
        <v>-</v>
      </c>
      <c r="V108" s="104" t="s">
        <v>153</v>
      </c>
      <c r="W108" s="561"/>
      <c r="X108" s="146" t="s">
        <v>154</v>
      </c>
      <c r="Y108" s="561"/>
      <c r="Z108" s="312" t="s">
        <v>155</v>
      </c>
      <c r="AA108" s="561"/>
      <c r="AB108" s="146" t="s">
        <v>154</v>
      </c>
      <c r="AC108" s="561"/>
      <c r="AD108" s="146" t="s">
        <v>156</v>
      </c>
      <c r="AE108" s="540" t="s">
        <v>157</v>
      </c>
      <c r="AF108" s="541" t="str">
        <f t="shared" si="7"/>
        <v/>
      </c>
      <c r="AG108" s="542" t="s">
        <v>158</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e">
        <f>IF(基本情報入力シート!#REF!="","",基本情報入力シート!#REF!)</f>
        <v>#REF!</v>
      </c>
      <c r="R109" s="558"/>
      <c r="S109" s="559"/>
      <c r="T109" s="560" t="str">
        <f>IFERROR(IF(R109="","",VLOOKUP(P109,【参考】数式用!$A$5:$H$34,MATCH(S109,【参考】数式用!$F$4:$H$4,0)+5,0)),"")</f>
        <v/>
      </c>
      <c r="U109" s="577" t="str">
        <f>IF(S109="特定加算Ⅰ",VLOOKUP(P109,【参考】数式用!$A$5:$I$28,9,FALSE),"-")</f>
        <v>-</v>
      </c>
      <c r="V109" s="104" t="s">
        <v>153</v>
      </c>
      <c r="W109" s="561"/>
      <c r="X109" s="146" t="s">
        <v>154</v>
      </c>
      <c r="Y109" s="561"/>
      <c r="Z109" s="312" t="s">
        <v>155</v>
      </c>
      <c r="AA109" s="561"/>
      <c r="AB109" s="146" t="s">
        <v>154</v>
      </c>
      <c r="AC109" s="561"/>
      <c r="AD109" s="146" t="s">
        <v>156</v>
      </c>
      <c r="AE109" s="540" t="s">
        <v>157</v>
      </c>
      <c r="AF109" s="541" t="str">
        <f t="shared" si="7"/>
        <v/>
      </c>
      <c r="AG109" s="542" t="s">
        <v>158</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e">
        <f>IF(基本情報入力シート!#REF!="","",基本情報入力シート!#REF!)</f>
        <v>#REF!</v>
      </c>
      <c r="R110" s="558"/>
      <c r="S110" s="559"/>
      <c r="T110" s="560" t="str">
        <f>IFERROR(IF(R110="","",VLOOKUP(P110,【参考】数式用!$A$5:$H$34,MATCH(S110,【参考】数式用!$F$4:$H$4,0)+5,0)),"")</f>
        <v/>
      </c>
      <c r="U110" s="577" t="str">
        <f>IF(S110="特定加算Ⅰ",VLOOKUP(P110,【参考】数式用!$A$5:$I$28,9,FALSE),"-")</f>
        <v>-</v>
      </c>
      <c r="V110" s="104" t="s">
        <v>153</v>
      </c>
      <c r="W110" s="561"/>
      <c r="X110" s="146" t="s">
        <v>154</v>
      </c>
      <c r="Y110" s="561"/>
      <c r="Z110" s="312" t="s">
        <v>155</v>
      </c>
      <c r="AA110" s="561"/>
      <c r="AB110" s="146" t="s">
        <v>154</v>
      </c>
      <c r="AC110" s="561"/>
      <c r="AD110" s="146" t="s">
        <v>156</v>
      </c>
      <c r="AE110" s="540" t="s">
        <v>157</v>
      </c>
      <c r="AF110" s="541" t="str">
        <f t="shared" si="7"/>
        <v/>
      </c>
      <c r="AG110" s="542" t="s">
        <v>158</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e">
        <f>IF(基本情報入力シート!#REF!="","",基本情報入力シート!#REF!)</f>
        <v>#REF!</v>
      </c>
      <c r="R111" s="575"/>
      <c r="S111" s="563"/>
      <c r="T111" s="564" t="str">
        <f>IFERROR(IF(R111="","",VLOOKUP(P111,【参考】数式用!$A$5:$H$34,MATCH(S111,【参考】数式用!$F$4:$H$4,0)+5,0)),"")</f>
        <v/>
      </c>
      <c r="U111" s="578" t="str">
        <f>IF(S111="特定加算Ⅰ",VLOOKUP(P111,【参考】数式用!$A$5:$I$28,9,FALSE),"-")</f>
        <v>-</v>
      </c>
      <c r="V111" s="565" t="s">
        <v>153</v>
      </c>
      <c r="W111" s="566"/>
      <c r="X111" s="567" t="s">
        <v>154</v>
      </c>
      <c r="Y111" s="566"/>
      <c r="Z111" s="568" t="s">
        <v>155</v>
      </c>
      <c r="AA111" s="566"/>
      <c r="AB111" s="567" t="s">
        <v>154</v>
      </c>
      <c r="AC111" s="566"/>
      <c r="AD111" s="567" t="s">
        <v>156</v>
      </c>
      <c r="AE111" s="569" t="s">
        <v>157</v>
      </c>
      <c r="AF111" s="570" t="str">
        <f t="shared" si="7"/>
        <v/>
      </c>
      <c r="AG111" s="571" t="s">
        <v>158</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xr:uid="{00000000-0009-0000-0000-000004000000}"/>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T134"/>
  <sheetViews>
    <sheetView view="pageBreakPreview" zoomScale="120" zoomScaleNormal="120" zoomScaleSheetLayoutView="120" workbookViewId="0"/>
  </sheetViews>
  <sheetFormatPr defaultColWidth="9" defaultRowHeight="13.5"/>
  <cols>
    <col min="1" max="1" width="2.5" style="661" customWidth="1"/>
    <col min="2" max="6" width="2.75" style="661" customWidth="1"/>
    <col min="7" max="35" width="2.5" style="661" customWidth="1"/>
    <col min="36" max="36" width="2.5" style="731" customWidth="1"/>
    <col min="37" max="37" width="4.125" style="661" customWidth="1"/>
    <col min="38" max="43" width="9.25" style="661" customWidth="1"/>
    <col min="44" max="44" width="9.75" style="661" bestFit="1" customWidth="1"/>
    <col min="45" max="16384" width="9" style="661"/>
  </cols>
  <sheetData>
    <row r="1" spans="1:46" ht="14.25" customHeight="1">
      <c r="A1" s="711"/>
      <c r="B1" s="712"/>
      <c r="C1" s="712"/>
      <c r="D1" s="712"/>
      <c r="E1" s="712"/>
      <c r="F1" s="712"/>
      <c r="G1" s="712"/>
      <c r="H1" s="712"/>
      <c r="I1" s="712"/>
      <c r="J1" s="712"/>
      <c r="K1" s="712"/>
      <c r="L1" s="712"/>
      <c r="M1" s="712"/>
      <c r="N1" s="712"/>
      <c r="O1" s="712"/>
      <c r="P1" s="712"/>
      <c r="Q1" s="712"/>
      <c r="R1" s="712"/>
      <c r="S1" s="712"/>
      <c r="T1" s="712"/>
      <c r="U1" s="712"/>
      <c r="V1" s="712"/>
      <c r="W1" s="713" t="s">
        <v>85</v>
      </c>
      <c r="X1" s="713"/>
      <c r="Y1" s="713"/>
      <c r="Z1" s="1482" t="str">
        <f>IF(基本情報入力シート!C11="","",基本情報入力シート!C11)</f>
        <v>奈良県</v>
      </c>
      <c r="AA1" s="1388"/>
      <c r="AB1" s="1388"/>
      <c r="AC1" s="1388"/>
      <c r="AD1" s="1388"/>
      <c r="AE1" s="1388"/>
      <c r="AF1" s="1388"/>
      <c r="AG1" s="1388"/>
      <c r="AH1" s="1388"/>
      <c r="AI1" s="1388"/>
      <c r="AJ1" s="1445"/>
    </row>
    <row r="2" spans="1:46" ht="8.25" customHeight="1">
      <c r="A2" s="712"/>
      <c r="B2" s="712"/>
      <c r="C2" s="712"/>
      <c r="D2" s="712"/>
      <c r="E2" s="712"/>
      <c r="F2" s="712"/>
      <c r="G2" s="712"/>
      <c r="H2" s="712"/>
      <c r="I2" s="712"/>
      <c r="J2" s="712"/>
      <c r="K2" s="712"/>
      <c r="L2" s="712"/>
      <c r="M2" s="712"/>
      <c r="N2" s="712"/>
      <c r="O2" s="712"/>
      <c r="P2" s="712"/>
      <c r="Q2" s="712"/>
      <c r="R2" s="712"/>
      <c r="S2" s="712"/>
      <c r="T2" s="712"/>
      <c r="U2" s="712"/>
      <c r="V2" s="712"/>
      <c r="W2" s="712"/>
      <c r="X2" s="712"/>
      <c r="Y2" s="714"/>
      <c r="Z2" s="714"/>
      <c r="AA2" s="714"/>
      <c r="AB2" s="714"/>
      <c r="AC2" s="714"/>
      <c r="AD2" s="714"/>
      <c r="AE2" s="714"/>
      <c r="AF2" s="714"/>
      <c r="AG2" s="714"/>
      <c r="AH2" s="714"/>
      <c r="AI2" s="714"/>
      <c r="AJ2" s="715"/>
    </row>
    <row r="3" spans="1:46" ht="3" hidden="1" customHeight="1">
      <c r="A3" s="711"/>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5"/>
    </row>
    <row r="4" spans="1:46" ht="16.5" customHeight="1">
      <c r="A4" s="1483" t="s">
        <v>558</v>
      </c>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c r="AE4" s="1483"/>
      <c r="AF4" s="1483"/>
      <c r="AG4" s="1483"/>
      <c r="AH4" s="1483"/>
      <c r="AI4" s="1483"/>
      <c r="AJ4" s="1483"/>
    </row>
    <row r="5" spans="1:46" ht="6" customHeight="1">
      <c r="A5" s="712"/>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5"/>
    </row>
    <row r="6" spans="1:46" ht="15" customHeight="1">
      <c r="A6" s="716" t="s">
        <v>462</v>
      </c>
      <c r="B6" s="712"/>
      <c r="C6" s="712"/>
      <c r="D6" s="712"/>
      <c r="E6" s="712"/>
      <c r="F6" s="712"/>
      <c r="G6" s="712"/>
      <c r="H6" s="712"/>
      <c r="I6" s="712"/>
      <c r="J6" s="712"/>
      <c r="K6" s="712"/>
      <c r="L6" s="712"/>
      <c r="M6" s="712"/>
      <c r="N6" s="712"/>
      <c r="O6" s="712"/>
      <c r="P6" s="712"/>
      <c r="Q6" s="712"/>
      <c r="R6" s="714"/>
      <c r="S6" s="714"/>
      <c r="T6" s="714"/>
      <c r="U6" s="714"/>
      <c r="V6" s="714"/>
      <c r="W6" s="714"/>
      <c r="X6" s="714"/>
      <c r="Y6" s="714"/>
      <c r="Z6" s="714"/>
      <c r="AA6" s="717"/>
      <c r="AB6" s="717"/>
      <c r="AC6" s="718"/>
      <c r="AD6" s="718"/>
      <c r="AE6" s="718"/>
      <c r="AF6" s="718"/>
      <c r="AG6" s="718"/>
      <c r="AH6" s="718"/>
      <c r="AI6" s="718"/>
      <c r="AJ6" s="719"/>
    </row>
    <row r="7" spans="1:46" ht="2.25" customHeight="1">
      <c r="A7" s="712"/>
      <c r="B7" s="712"/>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5"/>
    </row>
    <row r="8" spans="1:46" s="720" customFormat="1" ht="15" customHeight="1">
      <c r="A8" s="1484" t="s">
        <v>8</v>
      </c>
      <c r="B8" s="1450"/>
      <c r="C8" s="1450"/>
      <c r="D8" s="1450"/>
      <c r="E8" s="1450"/>
      <c r="F8" s="1451"/>
      <c r="G8" s="1485" t="str">
        <f>IF(基本情報入力シート!M15="","",基本情報入力シート!M15)</f>
        <v>シャカイフクシホウジンナラケン</v>
      </c>
      <c r="H8" s="1485"/>
      <c r="I8" s="1485"/>
      <c r="J8" s="1485"/>
      <c r="K8" s="1485"/>
      <c r="L8" s="1485"/>
      <c r="M8" s="1485"/>
      <c r="N8" s="1485"/>
      <c r="O8" s="1485"/>
      <c r="P8" s="1485"/>
      <c r="Q8" s="1485"/>
      <c r="R8" s="1485"/>
      <c r="S8" s="1485"/>
      <c r="T8" s="1485"/>
      <c r="U8" s="1485"/>
      <c r="V8" s="1485"/>
      <c r="W8" s="1485"/>
      <c r="X8" s="1485"/>
      <c r="Y8" s="1485"/>
      <c r="Z8" s="1485"/>
      <c r="AA8" s="1485"/>
      <c r="AB8" s="1485"/>
      <c r="AC8" s="1485"/>
      <c r="AD8" s="1485"/>
      <c r="AE8" s="1485"/>
      <c r="AF8" s="1485"/>
      <c r="AG8" s="1485"/>
      <c r="AH8" s="1485"/>
      <c r="AI8" s="1485"/>
      <c r="AJ8" s="1486"/>
    </row>
    <row r="9" spans="1:46" s="720" customFormat="1" ht="25.5" customHeight="1">
      <c r="A9" s="1487" t="s">
        <v>6</v>
      </c>
      <c r="B9" s="1488"/>
      <c r="C9" s="1488"/>
      <c r="D9" s="1488"/>
      <c r="E9" s="1488"/>
      <c r="F9" s="1489"/>
      <c r="G9" s="1490" t="str">
        <f>IF(基本情報入力シート!M16="","",基本情報入力シート!M16)</f>
        <v>社会福祉法人ならけん</v>
      </c>
      <c r="H9" s="1490"/>
      <c r="I9" s="1490"/>
      <c r="J9" s="1490"/>
      <c r="K9" s="1490"/>
      <c r="L9" s="1490"/>
      <c r="M9" s="1490"/>
      <c r="N9" s="1490"/>
      <c r="O9" s="1490"/>
      <c r="P9" s="1490"/>
      <c r="Q9" s="1490"/>
      <c r="R9" s="1490"/>
      <c r="S9" s="1490"/>
      <c r="T9" s="1490"/>
      <c r="U9" s="1490"/>
      <c r="V9" s="1490"/>
      <c r="W9" s="1490"/>
      <c r="X9" s="1490"/>
      <c r="Y9" s="1490"/>
      <c r="Z9" s="1490"/>
      <c r="AA9" s="1490"/>
      <c r="AB9" s="1490"/>
      <c r="AC9" s="1490"/>
      <c r="AD9" s="1490"/>
      <c r="AE9" s="1490"/>
      <c r="AF9" s="1490"/>
      <c r="AG9" s="1490"/>
      <c r="AH9" s="1490"/>
      <c r="AI9" s="1490"/>
      <c r="AJ9" s="1491"/>
    </row>
    <row r="10" spans="1:46" s="720" customFormat="1" ht="12.75" customHeight="1">
      <c r="A10" s="1469" t="s">
        <v>125</v>
      </c>
      <c r="B10" s="1470"/>
      <c r="C10" s="1470"/>
      <c r="D10" s="1470"/>
      <c r="E10" s="1470"/>
      <c r="F10" s="1471"/>
      <c r="G10" s="721" t="s">
        <v>7</v>
      </c>
      <c r="H10" s="1472" t="str">
        <f>IF(基本情報入力シート!M17="","",基本情報入力シート!M17&amp;基本情報入力シート!N17&amp;基本情報入力シート!O17&amp;基本情報入力シート!P17&amp;基本情報入力シート!Q17&amp;基本情報入力シート!R17&amp;基本情報入力シート!S17&amp;基本情報入力シート!T17)</f>
        <v>630-1111</v>
      </c>
      <c r="I10" s="1472"/>
      <c r="J10" s="1472"/>
      <c r="K10" s="1472"/>
      <c r="L10" s="1472"/>
      <c r="M10" s="722"/>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4"/>
    </row>
    <row r="11" spans="1:46" s="720" customFormat="1" ht="16.5" customHeight="1">
      <c r="A11" s="1462"/>
      <c r="B11" s="1463"/>
      <c r="C11" s="1463"/>
      <c r="D11" s="1463"/>
      <c r="E11" s="1463"/>
      <c r="F11" s="1464"/>
      <c r="G11" s="1473" t="str">
        <f>IF(基本情報入力シート!M18="","",基本情報入力シート!M18)</f>
        <v>奈良市奈良町111-1</v>
      </c>
      <c r="H11" s="1474"/>
      <c r="I11" s="1474"/>
      <c r="J11" s="1474"/>
      <c r="K11" s="1474"/>
      <c r="L11" s="1474"/>
      <c r="M11" s="1474"/>
      <c r="N11" s="1474"/>
      <c r="O11" s="1474"/>
      <c r="P11" s="1474"/>
      <c r="Q11" s="1474"/>
      <c r="R11" s="1474"/>
      <c r="S11" s="1474"/>
      <c r="T11" s="1474"/>
      <c r="U11" s="1474"/>
      <c r="V11" s="1474"/>
      <c r="W11" s="1474"/>
      <c r="X11" s="1474"/>
      <c r="Y11" s="1474"/>
      <c r="Z11" s="1474"/>
      <c r="AA11" s="1474"/>
      <c r="AB11" s="1474"/>
      <c r="AC11" s="1474"/>
      <c r="AD11" s="1474"/>
      <c r="AE11" s="1474"/>
      <c r="AF11" s="1474"/>
      <c r="AG11" s="1474"/>
      <c r="AH11" s="1474"/>
      <c r="AI11" s="1474"/>
      <c r="AJ11" s="1475"/>
    </row>
    <row r="12" spans="1:46" s="720" customFormat="1" ht="16.5" customHeight="1">
      <c r="A12" s="1462"/>
      <c r="B12" s="1463"/>
      <c r="C12" s="1463"/>
      <c r="D12" s="1463"/>
      <c r="E12" s="1463"/>
      <c r="F12" s="1464"/>
      <c r="G12" s="1476" t="str">
        <f>IF(基本情報入力シート!M19="","",基本情報入力シート!M19)</f>
        <v>ヤマトビル　102号室</v>
      </c>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c r="AD12" s="1465"/>
      <c r="AE12" s="1465"/>
      <c r="AF12" s="1465"/>
      <c r="AG12" s="1465"/>
      <c r="AH12" s="1465"/>
      <c r="AI12" s="1465"/>
      <c r="AJ12" s="1466"/>
    </row>
    <row r="13" spans="1:46" s="720" customFormat="1" ht="15" customHeight="1">
      <c r="A13" s="1477" t="s">
        <v>8</v>
      </c>
      <c r="B13" s="1478"/>
      <c r="C13" s="1478"/>
      <c r="D13" s="1478"/>
      <c r="E13" s="1478"/>
      <c r="F13" s="1479"/>
      <c r="G13" s="1480" t="str">
        <f>IF(基本情報入力シート!M22="","",基本情報入力シート!M22)</f>
        <v>サクラギ　ハナコ</v>
      </c>
      <c r="H13" s="1480"/>
      <c r="I13" s="1480"/>
      <c r="J13" s="1480"/>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80"/>
      <c r="AI13" s="1480"/>
      <c r="AJ13" s="1481"/>
    </row>
    <row r="14" spans="1:46" s="720" customFormat="1" ht="25.5" customHeight="1">
      <c r="A14" s="1462" t="s">
        <v>120</v>
      </c>
      <c r="B14" s="1463"/>
      <c r="C14" s="1463"/>
      <c r="D14" s="1463"/>
      <c r="E14" s="1463"/>
      <c r="F14" s="1464"/>
      <c r="G14" s="1465" t="str">
        <f>IF(基本情報入力シート!M23="","",基本情報入力シート!M23)</f>
        <v>桜木　花子</v>
      </c>
      <c r="H14" s="1465"/>
      <c r="I14" s="1465"/>
      <c r="J14" s="1465"/>
      <c r="K14" s="1465"/>
      <c r="L14" s="1465"/>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6"/>
    </row>
    <row r="15" spans="1:46" s="720" customFormat="1" ht="15" customHeight="1">
      <c r="A15" s="1387" t="s">
        <v>124</v>
      </c>
      <c r="B15" s="1387"/>
      <c r="C15" s="1387"/>
      <c r="D15" s="1387"/>
      <c r="E15" s="1387"/>
      <c r="F15" s="1387"/>
      <c r="G15" s="1445" t="s">
        <v>0</v>
      </c>
      <c r="H15" s="1446"/>
      <c r="I15" s="1446"/>
      <c r="J15" s="1446"/>
      <c r="K15" s="1467" t="str">
        <f>IF(基本情報入力シート!M24="","",基本情報入力シート!M24)</f>
        <v>0742-xxxx-xxxx</v>
      </c>
      <c r="L15" s="1467"/>
      <c r="M15" s="1467"/>
      <c r="N15" s="1467"/>
      <c r="O15" s="1467"/>
      <c r="P15" s="1446" t="s">
        <v>1</v>
      </c>
      <c r="Q15" s="1446"/>
      <c r="R15" s="1446"/>
      <c r="S15" s="1446"/>
      <c r="T15" s="1467" t="str">
        <f>IF(基本情報入力シート!M25="","",基本情報入力シート!M25)</f>
        <v>0742-xxxx-xxxx</v>
      </c>
      <c r="U15" s="1467"/>
      <c r="V15" s="1467"/>
      <c r="W15" s="1467"/>
      <c r="X15" s="1467"/>
      <c r="Y15" s="1446" t="s">
        <v>123</v>
      </c>
      <c r="Z15" s="1446"/>
      <c r="AA15" s="1446"/>
      <c r="AB15" s="1446"/>
      <c r="AC15" s="1468" t="str">
        <f>IF(基本情報入力シート!M26="","",基本情報入力シート!M26)</f>
        <v>syahukunaraken@xxxx.xxx</v>
      </c>
      <c r="AD15" s="1468"/>
      <c r="AE15" s="1468"/>
      <c r="AF15" s="1468"/>
      <c r="AG15" s="1468"/>
      <c r="AH15" s="1468"/>
      <c r="AI15" s="1468"/>
      <c r="AJ15" s="1468"/>
      <c r="AK15" s="725"/>
      <c r="AT15" s="726"/>
    </row>
    <row r="16" spans="1:46" s="720" customFormat="1" ht="8.25" customHeight="1">
      <c r="A16" s="727"/>
      <c r="B16" s="727"/>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8"/>
      <c r="AK16" s="725"/>
      <c r="AT16" s="726"/>
    </row>
    <row r="17" spans="1:46" ht="15" customHeight="1">
      <c r="A17" s="729" t="s">
        <v>463</v>
      </c>
      <c r="B17" s="712"/>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15"/>
      <c r="AK17" s="731"/>
      <c r="AT17" s="732"/>
    </row>
    <row r="18" spans="1:46" ht="24" customHeight="1">
      <c r="A18" s="733"/>
      <c r="B18" s="1452" t="s">
        <v>464</v>
      </c>
      <c r="C18" s="1453"/>
      <c r="D18" s="1453"/>
      <c r="E18" s="1453"/>
      <c r="F18" s="1453"/>
      <c r="G18" s="1453"/>
      <c r="H18" s="1453"/>
      <c r="I18" s="1453"/>
      <c r="J18" s="1453"/>
      <c r="K18" s="1453"/>
      <c r="L18" s="1453"/>
      <c r="M18" s="1453"/>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715"/>
      <c r="AK18" s="731"/>
      <c r="AT18" s="732"/>
    </row>
    <row r="19" spans="1:46" ht="36.75" customHeight="1">
      <c r="A19" s="729"/>
      <c r="B19" s="1452" t="s">
        <v>559</v>
      </c>
      <c r="C19" s="1452"/>
      <c r="D19" s="1452"/>
      <c r="E19" s="1452"/>
      <c r="F19" s="1452"/>
      <c r="G19" s="1452"/>
      <c r="H19" s="1452"/>
      <c r="I19" s="1452"/>
      <c r="J19" s="1452"/>
      <c r="K19" s="1452"/>
      <c r="L19" s="1452"/>
      <c r="M19" s="1452"/>
      <c r="N19" s="1452"/>
      <c r="O19" s="1452"/>
      <c r="P19" s="1452"/>
      <c r="Q19" s="1452"/>
      <c r="R19" s="1452"/>
      <c r="S19" s="1452"/>
      <c r="T19" s="1452"/>
      <c r="U19" s="1452"/>
      <c r="V19" s="1452"/>
      <c r="W19" s="1452"/>
      <c r="X19" s="1452"/>
      <c r="Y19" s="1452"/>
      <c r="Z19" s="1452"/>
      <c r="AA19" s="1452"/>
      <c r="AB19" s="1452"/>
      <c r="AC19" s="1452"/>
      <c r="AD19" s="1452"/>
      <c r="AE19" s="1452"/>
      <c r="AF19" s="1452"/>
      <c r="AG19" s="1452"/>
      <c r="AH19" s="1452"/>
      <c r="AI19" s="1452"/>
      <c r="AJ19" s="715"/>
      <c r="AK19" s="731"/>
      <c r="AT19" s="732"/>
    </row>
    <row r="20" spans="1:46" ht="8.25" customHeight="1" thickBot="1">
      <c r="A20" s="712"/>
      <c r="B20" s="734"/>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1454" t="s">
        <v>465</v>
      </c>
      <c r="AK20" s="731"/>
      <c r="AT20" s="732"/>
    </row>
    <row r="21" spans="1:46" ht="19.5" customHeight="1" thickBot="1">
      <c r="A21" s="1456" t="s">
        <v>567</v>
      </c>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457">
        <f>②個表_補助金!O5</f>
        <v>762640</v>
      </c>
      <c r="AA21" s="1458"/>
      <c r="AB21" s="1458"/>
      <c r="AC21" s="1458"/>
      <c r="AD21" s="1458"/>
      <c r="AE21" s="1458"/>
      <c r="AF21" s="1459"/>
      <c r="AG21" s="1460" t="s">
        <v>2</v>
      </c>
      <c r="AH21" s="1461"/>
      <c r="AI21" s="725"/>
      <c r="AJ21" s="1455"/>
      <c r="AR21" s="732"/>
    </row>
    <row r="22" spans="1:46" ht="19.5" customHeight="1" thickBot="1">
      <c r="A22" s="1440" t="s">
        <v>466</v>
      </c>
      <c r="B22" s="1441"/>
      <c r="C22" s="1441"/>
      <c r="D22" s="1441"/>
      <c r="E22" s="1441"/>
      <c r="F22" s="1441"/>
      <c r="G22" s="1441"/>
      <c r="H22" s="1441"/>
      <c r="I22" s="1441"/>
      <c r="J22" s="1441"/>
      <c r="K22" s="1441"/>
      <c r="L22" s="1441"/>
      <c r="M22" s="1441"/>
      <c r="N22" s="1441"/>
      <c r="O22" s="1441"/>
      <c r="P22" s="1441"/>
      <c r="Q22" s="1441"/>
      <c r="R22" s="1441"/>
      <c r="S22" s="1441"/>
      <c r="T22" s="1441"/>
      <c r="U22" s="1441"/>
      <c r="V22" s="1441"/>
      <c r="W22" s="1441"/>
      <c r="X22" s="1441"/>
      <c r="Y22" s="1441"/>
      <c r="Z22" s="1442">
        <f>IFERROR(Z23-Z24,"")</f>
        <v>782000</v>
      </c>
      <c r="AA22" s="1443"/>
      <c r="AB22" s="1443"/>
      <c r="AC22" s="1443"/>
      <c r="AD22" s="1443"/>
      <c r="AE22" s="1443"/>
      <c r="AF22" s="1444"/>
      <c r="AG22" s="1445" t="s">
        <v>2</v>
      </c>
      <c r="AH22" s="1446"/>
      <c r="AI22" s="731" t="s">
        <v>190</v>
      </c>
      <c r="AJ22" s="735" t="str">
        <f>IF(Z22&gt;Z21,"○","☓")</f>
        <v>○</v>
      </c>
      <c r="AK22" s="736" t="s">
        <v>191</v>
      </c>
      <c r="AL22" s="737"/>
      <c r="AM22" s="737"/>
      <c r="AN22" s="737"/>
      <c r="AO22" s="737"/>
      <c r="AP22" s="737"/>
      <c r="AQ22" s="737"/>
      <c r="AR22" s="738"/>
    </row>
    <row r="23" spans="1:46" ht="23.25" customHeight="1">
      <c r="A23" s="739"/>
      <c r="B23" s="1447" t="s">
        <v>560</v>
      </c>
      <c r="C23" s="1448"/>
      <c r="D23" s="1448"/>
      <c r="E23" s="1448"/>
      <c r="F23" s="1448"/>
      <c r="G23" s="1448"/>
      <c r="H23" s="1448"/>
      <c r="I23" s="1448"/>
      <c r="J23" s="1448"/>
      <c r="K23" s="1448"/>
      <c r="L23" s="1448"/>
      <c r="M23" s="1448"/>
      <c r="N23" s="1448"/>
      <c r="O23" s="1448"/>
      <c r="P23" s="1448"/>
      <c r="Q23" s="1448"/>
      <c r="R23" s="1448"/>
      <c r="S23" s="1448"/>
      <c r="T23" s="1448"/>
      <c r="U23" s="1448"/>
      <c r="V23" s="1448"/>
      <c r="W23" s="1448"/>
      <c r="X23" s="1448"/>
      <c r="Y23" s="1448"/>
      <c r="Z23" s="1449">
        <v>22782000</v>
      </c>
      <c r="AA23" s="1449"/>
      <c r="AB23" s="1449"/>
      <c r="AC23" s="1449"/>
      <c r="AD23" s="1449"/>
      <c r="AE23" s="1449"/>
      <c r="AF23" s="1449"/>
      <c r="AG23" s="1450" t="s">
        <v>2</v>
      </c>
      <c r="AH23" s="1451"/>
      <c r="AI23" s="731"/>
      <c r="AJ23" s="661"/>
      <c r="AR23" s="732"/>
    </row>
    <row r="24" spans="1:46" ht="19.5" customHeight="1">
      <c r="A24" s="740"/>
      <c r="B24" s="1428" t="s">
        <v>492</v>
      </c>
      <c r="C24" s="1429"/>
      <c r="D24" s="1429"/>
      <c r="E24" s="1429"/>
      <c r="F24" s="1429"/>
      <c r="G24" s="1429"/>
      <c r="H24" s="1429"/>
      <c r="I24" s="1429"/>
      <c r="J24" s="1429"/>
      <c r="K24" s="1429"/>
      <c r="L24" s="1429"/>
      <c r="M24" s="1429"/>
      <c r="N24" s="1429"/>
      <c r="O24" s="1429"/>
      <c r="P24" s="1429"/>
      <c r="Q24" s="1429"/>
      <c r="R24" s="1429"/>
      <c r="S24" s="1429"/>
      <c r="T24" s="1429"/>
      <c r="U24" s="1429"/>
      <c r="V24" s="1429"/>
      <c r="W24" s="1429"/>
      <c r="X24" s="1429"/>
      <c r="Y24" s="1429"/>
      <c r="Z24" s="1430">
        <v>22000000</v>
      </c>
      <c r="AA24" s="1430"/>
      <c r="AB24" s="1430"/>
      <c r="AC24" s="1430"/>
      <c r="AD24" s="1430"/>
      <c r="AE24" s="1430"/>
      <c r="AF24" s="1430"/>
      <c r="AG24" s="1431" t="s">
        <v>2</v>
      </c>
      <c r="AH24" s="1432"/>
      <c r="AI24" s="731"/>
      <c r="AJ24" s="661"/>
      <c r="AR24" s="732"/>
    </row>
    <row r="25" spans="1:46" ht="19.5" customHeight="1" thickBot="1">
      <c r="A25" s="1433" t="s">
        <v>467</v>
      </c>
      <c r="B25" s="1434"/>
      <c r="C25" s="1434"/>
      <c r="D25" s="1434"/>
      <c r="E25" s="1434"/>
      <c r="F25" s="1434"/>
      <c r="G25" s="1434"/>
      <c r="H25" s="1434"/>
      <c r="I25" s="1434"/>
      <c r="J25" s="1434"/>
      <c r="K25" s="1434"/>
      <c r="L25" s="1434"/>
      <c r="M25" s="1434"/>
      <c r="N25" s="1434"/>
      <c r="O25" s="1434"/>
      <c r="P25" s="1434"/>
      <c r="Q25" s="1434"/>
      <c r="R25" s="1434"/>
      <c r="S25" s="1434"/>
      <c r="T25" s="1434"/>
      <c r="U25" s="1434"/>
      <c r="V25" s="1434"/>
      <c r="W25" s="1434"/>
      <c r="X25" s="1434"/>
      <c r="Y25" s="1435"/>
      <c r="Z25" s="741"/>
      <c r="AA25" s="741"/>
      <c r="AB25" s="742"/>
      <c r="AC25" s="743"/>
      <c r="AD25" s="743"/>
      <c r="AE25" s="744"/>
      <c r="AF25" s="745"/>
      <c r="AG25" s="746"/>
      <c r="AH25" s="746"/>
      <c r="AI25" s="745"/>
      <c r="AJ25" s="747"/>
      <c r="AK25" s="725"/>
      <c r="AT25" s="732"/>
    </row>
    <row r="26" spans="1:46" ht="18.75" customHeight="1" thickBot="1">
      <c r="A26" s="748"/>
      <c r="B26" s="1395" t="s">
        <v>497</v>
      </c>
      <c r="C26" s="1396"/>
      <c r="D26" s="1396"/>
      <c r="E26" s="1396"/>
      <c r="F26" s="1399"/>
      <c r="G26" s="1399"/>
      <c r="H26" s="1399"/>
      <c r="I26" s="1399"/>
      <c r="J26" s="1399"/>
      <c r="K26" s="1399"/>
      <c r="L26" s="1400"/>
      <c r="M26" s="1401">
        <f>SUM(②個表_補助金!$AH$12:$AH$111)</f>
        <v>567000</v>
      </c>
      <c r="N26" s="1402"/>
      <c r="O26" s="1402"/>
      <c r="P26" s="1402"/>
      <c r="Q26" s="1402"/>
      <c r="R26" s="1402"/>
      <c r="S26" s="1403"/>
      <c r="T26" s="749" t="s">
        <v>2</v>
      </c>
      <c r="U26" s="750"/>
      <c r="V26" s="751"/>
      <c r="W26" s="751"/>
      <c r="X26" s="752"/>
      <c r="Y26" s="753"/>
      <c r="Z26" s="1404" t="s">
        <v>190</v>
      </c>
      <c r="AA26" s="1406" t="str">
        <f>IF($V$27&gt;=(200/3),"○","×")</f>
        <v>○</v>
      </c>
      <c r="AB26" s="1437" t="s">
        <v>468</v>
      </c>
      <c r="AC26" s="743"/>
      <c r="AD26" s="743"/>
      <c r="AE26" s="743"/>
      <c r="AF26" s="743"/>
      <c r="AG26" s="743"/>
      <c r="AH26" s="743"/>
      <c r="AI26" s="725"/>
      <c r="AJ26" s="661"/>
      <c r="AR26" s="732"/>
    </row>
    <row r="27" spans="1:46" ht="18.75" customHeight="1" thickBot="1">
      <c r="A27" s="748"/>
      <c r="B27" s="1397"/>
      <c r="C27" s="1398"/>
      <c r="D27" s="1398"/>
      <c r="E27" s="1398"/>
      <c r="F27" s="1409" t="s">
        <v>469</v>
      </c>
      <c r="G27" s="1410"/>
      <c r="H27" s="1410"/>
      <c r="I27" s="1410"/>
      <c r="J27" s="1410"/>
      <c r="K27" s="1410"/>
      <c r="L27" s="1410"/>
      <c r="M27" s="1421">
        <f>SUM(②個表_補助金!$AI$12:$AI$111)</f>
        <v>404000</v>
      </c>
      <c r="N27" s="1422"/>
      <c r="O27" s="1422"/>
      <c r="P27" s="1422"/>
      <c r="Q27" s="1422"/>
      <c r="R27" s="1422"/>
      <c r="S27" s="1423"/>
      <c r="T27" s="754" t="s">
        <v>2</v>
      </c>
      <c r="U27" s="755" t="s">
        <v>30</v>
      </c>
      <c r="V27" s="1416">
        <f>IFERROR($M$27/$M$26*100,0)</f>
        <v>71.25220458553791</v>
      </c>
      <c r="W27" s="1417"/>
      <c r="X27" s="743" t="s">
        <v>31</v>
      </c>
      <c r="Y27" s="756" t="s">
        <v>470</v>
      </c>
      <c r="Z27" s="1404"/>
      <c r="AA27" s="1407"/>
      <c r="AB27" s="1438"/>
      <c r="AC27" s="743"/>
      <c r="AD27" s="743"/>
      <c r="AE27" s="743"/>
      <c r="AF27" s="743"/>
      <c r="AG27" s="743"/>
      <c r="AH27" s="743"/>
      <c r="AI27" s="725"/>
      <c r="AJ27" s="661"/>
      <c r="AR27" s="732"/>
    </row>
    <row r="28" spans="1:46" ht="18.75" customHeight="1" thickBot="1">
      <c r="A28" s="748"/>
      <c r="B28" s="1397"/>
      <c r="C28" s="1398"/>
      <c r="D28" s="1398"/>
      <c r="E28" s="1398"/>
      <c r="F28" s="1411"/>
      <c r="G28" s="1412"/>
      <c r="H28" s="1412"/>
      <c r="I28" s="1412"/>
      <c r="J28" s="1412"/>
      <c r="K28" s="1412"/>
      <c r="L28" s="1412"/>
      <c r="M28" s="1418" t="s">
        <v>471</v>
      </c>
      <c r="N28" s="1419"/>
      <c r="O28" s="1420"/>
      <c r="P28" s="1424">
        <f>$M$27/($AE$32-1)</f>
        <v>50500</v>
      </c>
      <c r="Q28" s="1425"/>
      <c r="R28" s="1425"/>
      <c r="S28" s="1426"/>
      <c r="T28" s="757" t="s">
        <v>472</v>
      </c>
      <c r="U28" s="755"/>
      <c r="V28" s="1427"/>
      <c r="W28" s="1427"/>
      <c r="X28" s="743"/>
      <c r="Y28" s="756"/>
      <c r="Z28" s="1404"/>
      <c r="AA28" s="1436"/>
      <c r="AB28" s="1438"/>
      <c r="AC28" s="743"/>
      <c r="AD28" s="743"/>
      <c r="AE28" s="743"/>
      <c r="AF28" s="743"/>
      <c r="AG28" s="743"/>
      <c r="AH28" s="743"/>
      <c r="AI28" s="743"/>
      <c r="AJ28" s="743"/>
      <c r="AK28" s="1389" t="s">
        <v>473</v>
      </c>
      <c r="AL28" s="1390"/>
      <c r="AM28" s="1390"/>
      <c r="AN28" s="1390"/>
      <c r="AO28" s="1390"/>
      <c r="AP28" s="1390"/>
      <c r="AQ28" s="1390"/>
      <c r="AR28" s="1391"/>
      <c r="AT28" s="732"/>
    </row>
    <row r="29" spans="1:46" ht="18.75" customHeight="1" thickBot="1">
      <c r="A29" s="748"/>
      <c r="B29" s="1395" t="s">
        <v>498</v>
      </c>
      <c r="C29" s="1396"/>
      <c r="D29" s="1396"/>
      <c r="E29" s="1396"/>
      <c r="F29" s="1399"/>
      <c r="G29" s="1399"/>
      <c r="H29" s="1399"/>
      <c r="I29" s="1399"/>
      <c r="J29" s="1399"/>
      <c r="K29" s="1399"/>
      <c r="L29" s="1400"/>
      <c r="M29" s="1401">
        <f>SUM(②個表_補助金!$AJ$12:$AJ$111)</f>
        <v>215000</v>
      </c>
      <c r="N29" s="1402"/>
      <c r="O29" s="1402"/>
      <c r="P29" s="1402"/>
      <c r="Q29" s="1402"/>
      <c r="R29" s="1402"/>
      <c r="S29" s="1403"/>
      <c r="T29" s="749" t="s">
        <v>2</v>
      </c>
      <c r="U29" s="750"/>
      <c r="V29" s="751"/>
      <c r="W29" s="751"/>
      <c r="X29" s="752"/>
      <c r="Y29" s="753"/>
      <c r="Z29" s="1404" t="s">
        <v>190</v>
      </c>
      <c r="AA29" s="1406" t="str">
        <f>IF($V$30&gt;=(200/3),"○","×")</f>
        <v>○</v>
      </c>
      <c r="AB29" s="1438"/>
      <c r="AC29" s="743"/>
      <c r="AD29" s="743"/>
      <c r="AE29" s="743"/>
      <c r="AF29" s="743"/>
      <c r="AG29" s="743"/>
      <c r="AH29" s="743"/>
      <c r="AI29" s="743"/>
      <c r="AJ29" s="743"/>
      <c r="AK29" s="1392"/>
      <c r="AL29" s="1393"/>
      <c r="AM29" s="1393"/>
      <c r="AN29" s="1393"/>
      <c r="AO29" s="1393"/>
      <c r="AP29" s="1393"/>
      <c r="AQ29" s="1393"/>
      <c r="AR29" s="1394"/>
      <c r="AT29" s="732"/>
    </row>
    <row r="30" spans="1:46" ht="18.75" customHeight="1" thickBot="1">
      <c r="A30" s="748"/>
      <c r="B30" s="1397"/>
      <c r="C30" s="1398"/>
      <c r="D30" s="1398"/>
      <c r="E30" s="1398"/>
      <c r="F30" s="1409" t="s">
        <v>469</v>
      </c>
      <c r="G30" s="1410"/>
      <c r="H30" s="1410"/>
      <c r="I30" s="1410"/>
      <c r="J30" s="1410"/>
      <c r="K30" s="1410"/>
      <c r="L30" s="1410"/>
      <c r="M30" s="1413">
        <f>SUM(②個表_補助金!$AK$12:'②個表_補助金'!$AK$111)</f>
        <v>150000</v>
      </c>
      <c r="N30" s="1414"/>
      <c r="O30" s="1414"/>
      <c r="P30" s="1414"/>
      <c r="Q30" s="1414"/>
      <c r="R30" s="1414"/>
      <c r="S30" s="1415"/>
      <c r="T30" s="754" t="s">
        <v>2</v>
      </c>
      <c r="U30" s="755" t="s">
        <v>30</v>
      </c>
      <c r="V30" s="1416">
        <f>IFERROR($M$30/$M$29*100,0)</f>
        <v>69.767441860465112</v>
      </c>
      <c r="W30" s="1417"/>
      <c r="X30" s="743" t="s">
        <v>31</v>
      </c>
      <c r="Y30" s="756" t="s">
        <v>470</v>
      </c>
      <c r="Z30" s="1404"/>
      <c r="AA30" s="1407"/>
      <c r="AB30" s="1438"/>
      <c r="AC30" s="743"/>
      <c r="AD30" s="743"/>
      <c r="AE30" s="743"/>
      <c r="AF30" s="743"/>
      <c r="AG30" s="743"/>
      <c r="AH30" s="743"/>
      <c r="AI30" s="743"/>
      <c r="AJ30" s="743"/>
      <c r="AK30" s="758"/>
      <c r="AL30" s="758"/>
      <c r="AM30" s="758"/>
      <c r="AN30" s="758"/>
      <c r="AO30" s="758"/>
      <c r="AP30" s="758"/>
      <c r="AQ30" s="758"/>
      <c r="AR30" s="758"/>
      <c r="AT30" s="732"/>
    </row>
    <row r="31" spans="1:46" ht="18.75" customHeight="1">
      <c r="A31" s="748"/>
      <c r="B31" s="1397"/>
      <c r="C31" s="1398"/>
      <c r="D31" s="1398"/>
      <c r="E31" s="1398"/>
      <c r="F31" s="1411"/>
      <c r="G31" s="1412"/>
      <c r="H31" s="1412"/>
      <c r="I31" s="1412"/>
      <c r="J31" s="1412"/>
      <c r="K31" s="1412"/>
      <c r="L31" s="1412"/>
      <c r="M31" s="1418" t="s">
        <v>471</v>
      </c>
      <c r="N31" s="1419"/>
      <c r="O31" s="1420"/>
      <c r="P31" s="1424">
        <f>$M$30/($AE$32-1)</f>
        <v>18750</v>
      </c>
      <c r="Q31" s="1425"/>
      <c r="R31" s="1425"/>
      <c r="S31" s="1426"/>
      <c r="T31" s="757" t="s">
        <v>472</v>
      </c>
      <c r="U31" s="755"/>
      <c r="V31" s="1427"/>
      <c r="W31" s="1427"/>
      <c r="X31" s="743"/>
      <c r="Y31" s="756"/>
      <c r="Z31" s="1405"/>
      <c r="AA31" s="1408"/>
      <c r="AB31" s="1439"/>
      <c r="AC31" s="742"/>
      <c r="AD31" s="742"/>
      <c r="AE31" s="743"/>
      <c r="AF31" s="743"/>
      <c r="AG31" s="742"/>
      <c r="AH31" s="743"/>
      <c r="AI31" s="725"/>
      <c r="AJ31" s="661"/>
      <c r="AR31" s="732"/>
    </row>
    <row r="32" spans="1:46" s="720" customFormat="1" ht="18.75" customHeight="1">
      <c r="A32" s="722" t="s">
        <v>18</v>
      </c>
      <c r="B32" s="1384" t="s">
        <v>561</v>
      </c>
      <c r="C32" s="1384"/>
      <c r="D32" s="1384"/>
      <c r="E32" s="1384"/>
      <c r="F32" s="1384"/>
      <c r="G32" s="1384"/>
      <c r="H32" s="1384"/>
      <c r="I32" s="1384"/>
      <c r="J32" s="1384"/>
      <c r="K32" s="1384"/>
      <c r="L32" s="1384"/>
      <c r="M32" s="1385" t="s">
        <v>474</v>
      </c>
      <c r="N32" s="1386"/>
      <c r="O32" s="1386"/>
      <c r="P32" s="1386"/>
      <c r="Q32" s="1386"/>
      <c r="R32" s="1386"/>
      <c r="S32" s="1386"/>
      <c r="T32" s="1386"/>
      <c r="U32" s="1386"/>
      <c r="V32" s="1386"/>
      <c r="W32" s="1386"/>
      <c r="X32" s="1386"/>
      <c r="Y32" s="1386"/>
      <c r="Z32" s="1387">
        <v>2</v>
      </c>
      <c r="AA32" s="1387"/>
      <c r="AB32" s="759" t="s">
        <v>12</v>
      </c>
      <c r="AC32" s="1388" t="s">
        <v>13</v>
      </c>
      <c r="AD32" s="1388"/>
      <c r="AE32" s="1373">
        <v>9</v>
      </c>
      <c r="AF32" s="1374"/>
      <c r="AG32" s="760" t="s">
        <v>15</v>
      </c>
      <c r="AH32" s="761"/>
      <c r="AI32" s="762"/>
      <c r="AJ32" s="725"/>
    </row>
    <row r="33" spans="1:46" ht="3" customHeight="1">
      <c r="A33" s="763"/>
      <c r="B33" s="764"/>
      <c r="C33" s="764"/>
      <c r="D33" s="764"/>
      <c r="E33" s="764"/>
      <c r="F33" s="764"/>
      <c r="G33" s="764"/>
      <c r="H33" s="764"/>
      <c r="I33" s="764"/>
      <c r="J33" s="764"/>
      <c r="K33" s="764"/>
      <c r="L33" s="764"/>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6"/>
      <c r="AK33" s="731"/>
      <c r="AT33" s="732"/>
    </row>
    <row r="34" spans="1:46" ht="13.5" customHeight="1">
      <c r="A34" s="767"/>
      <c r="B34" s="768" t="s">
        <v>475</v>
      </c>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9"/>
      <c r="AK34" s="731"/>
      <c r="AT34" s="732"/>
    </row>
    <row r="35" spans="1:46" ht="24" customHeight="1">
      <c r="A35" s="770" t="s">
        <v>79</v>
      </c>
      <c r="B35" s="1375" t="s">
        <v>562</v>
      </c>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771"/>
      <c r="AK35" s="731"/>
    </row>
    <row r="36" spans="1:46" ht="3.75" customHeight="1">
      <c r="A36" s="770"/>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731"/>
      <c r="AT36" s="732"/>
    </row>
    <row r="37" spans="1:46" s="772" customFormat="1" ht="5.25" customHeight="1">
      <c r="A37" s="770"/>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661"/>
      <c r="AL37" s="661"/>
      <c r="AM37" s="661"/>
      <c r="AN37" s="661"/>
      <c r="AO37" s="661"/>
      <c r="AT37" s="773"/>
    </row>
    <row r="38" spans="1:46" s="720" customFormat="1" ht="18" customHeight="1">
      <c r="A38" s="774" t="s">
        <v>568</v>
      </c>
      <c r="B38" s="775"/>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776"/>
      <c r="AD38" s="776"/>
      <c r="AE38" s="776"/>
      <c r="AF38" s="776"/>
      <c r="AG38" s="776"/>
      <c r="AH38" s="776"/>
      <c r="AI38" s="776"/>
      <c r="AJ38" s="777"/>
      <c r="AK38" s="661"/>
      <c r="AL38" s="661"/>
      <c r="AM38" s="661"/>
      <c r="AN38" s="661"/>
      <c r="AO38" s="661"/>
    </row>
    <row r="39" spans="1:46" s="720" customFormat="1" ht="26.25" customHeight="1">
      <c r="A39" s="1366" t="s">
        <v>35</v>
      </c>
      <c r="B39" s="1367"/>
      <c r="C39" s="1367"/>
      <c r="D39" s="1377"/>
      <c r="E39" s="1379" t="s">
        <v>476</v>
      </c>
      <c r="F39" s="1380"/>
      <c r="G39" s="1380"/>
      <c r="H39" s="1381"/>
      <c r="I39" s="778"/>
      <c r="J39" s="1364" t="s">
        <v>33</v>
      </c>
      <c r="K39" s="1364"/>
      <c r="L39" s="1364"/>
      <c r="M39" s="779"/>
      <c r="N39" s="1382" t="s">
        <v>477</v>
      </c>
      <c r="O39" s="1382"/>
      <c r="P39" s="1382"/>
      <c r="Q39" s="1382"/>
      <c r="R39" s="1382"/>
      <c r="S39" s="1382"/>
      <c r="T39" s="779"/>
      <c r="U39" s="1382" t="s">
        <v>478</v>
      </c>
      <c r="V39" s="1382"/>
      <c r="W39" s="1382"/>
      <c r="X39" s="1382"/>
      <c r="Y39" s="1382"/>
      <c r="Z39" s="1382"/>
      <c r="AA39" s="780"/>
      <c r="AB39" s="780"/>
      <c r="AC39" s="780"/>
      <c r="AD39" s="781"/>
      <c r="AE39" s="780"/>
      <c r="AF39" s="780"/>
      <c r="AG39" s="780"/>
      <c r="AH39" s="781"/>
      <c r="AI39" s="781"/>
      <c r="AJ39" s="782"/>
      <c r="AK39" s="661"/>
      <c r="AL39" s="661"/>
      <c r="AM39" s="661"/>
      <c r="AN39" s="661"/>
      <c r="AO39" s="661"/>
      <c r="AP39" s="725"/>
    </row>
    <row r="40" spans="1:46" s="720" customFormat="1" ht="26.25" customHeight="1">
      <c r="A40" s="1361"/>
      <c r="B40" s="1362"/>
      <c r="C40" s="1362"/>
      <c r="D40" s="1378"/>
      <c r="E40" s="1383" t="s">
        <v>29</v>
      </c>
      <c r="F40" s="1383"/>
      <c r="G40" s="1383"/>
      <c r="H40" s="1383"/>
      <c r="I40" s="779"/>
      <c r="J40" s="1364" t="s">
        <v>80</v>
      </c>
      <c r="K40" s="1364"/>
      <c r="L40" s="1364"/>
      <c r="M40" s="779"/>
      <c r="N40" s="1364" t="s">
        <v>479</v>
      </c>
      <c r="O40" s="1364"/>
      <c r="P40" s="1364"/>
      <c r="Q40" s="1364"/>
      <c r="R40" s="1364"/>
      <c r="S40" s="1364"/>
      <c r="T40" s="779"/>
      <c r="U40" s="1365" t="s">
        <v>34</v>
      </c>
      <c r="V40" s="1365"/>
      <c r="W40" s="1365"/>
      <c r="X40" s="1365"/>
      <c r="Y40" s="1365"/>
      <c r="Z40" s="1365"/>
      <c r="AA40" s="779"/>
      <c r="AB40" s="1365" t="s">
        <v>29</v>
      </c>
      <c r="AC40" s="1365"/>
      <c r="AD40" s="1365"/>
      <c r="AE40" s="781" t="s">
        <v>30</v>
      </c>
      <c r="AF40" s="779"/>
      <c r="AG40" s="779"/>
      <c r="AH40" s="779"/>
      <c r="AI40" s="779"/>
      <c r="AJ40" s="783" t="s">
        <v>31</v>
      </c>
      <c r="AK40" s="661"/>
      <c r="AL40" s="661"/>
      <c r="AM40" s="661"/>
      <c r="AN40" s="661"/>
      <c r="AO40" s="661"/>
      <c r="AP40" s="725"/>
    </row>
    <row r="41" spans="1:46" s="720" customFormat="1" ht="19.5" customHeight="1">
      <c r="A41" s="1366" t="s">
        <v>32</v>
      </c>
      <c r="B41" s="1367"/>
      <c r="C41" s="1367"/>
      <c r="D41" s="1367"/>
      <c r="E41" s="784" t="s">
        <v>236</v>
      </c>
      <c r="F41" s="785"/>
      <c r="G41" s="780"/>
      <c r="H41" s="780"/>
      <c r="I41" s="780"/>
      <c r="J41" s="780"/>
      <c r="K41" s="780"/>
      <c r="L41" s="780"/>
      <c r="M41" s="780"/>
      <c r="N41" s="780"/>
      <c r="O41" s="785"/>
      <c r="P41" s="780"/>
      <c r="Q41" s="780"/>
      <c r="R41" s="780"/>
      <c r="S41" s="780"/>
      <c r="T41" s="780"/>
      <c r="U41" s="780"/>
      <c r="V41" s="785"/>
      <c r="W41" s="780"/>
      <c r="X41" s="780"/>
      <c r="Y41" s="780"/>
      <c r="Z41" s="780"/>
      <c r="AA41" s="780"/>
      <c r="AB41" s="780"/>
      <c r="AC41" s="780"/>
      <c r="AD41" s="780"/>
      <c r="AE41" s="780"/>
      <c r="AF41" s="780"/>
      <c r="AG41" s="780"/>
      <c r="AH41" s="780"/>
      <c r="AI41" s="780"/>
      <c r="AJ41" s="786"/>
    </row>
    <row r="42" spans="1:46" s="720" customFormat="1" ht="18" customHeight="1">
      <c r="A42" s="1368"/>
      <c r="B42" s="1369"/>
      <c r="C42" s="1369"/>
      <c r="D42" s="1369"/>
      <c r="E42" s="787"/>
      <c r="F42" s="788" t="s">
        <v>36</v>
      </c>
      <c r="G42" s="789"/>
      <c r="H42" s="789"/>
      <c r="I42" s="789"/>
      <c r="J42" s="789"/>
      <c r="K42" s="790"/>
      <c r="L42" s="788" t="s">
        <v>148</v>
      </c>
      <c r="M42" s="789"/>
      <c r="N42" s="789"/>
      <c r="O42" s="788"/>
      <c r="P42" s="788"/>
      <c r="Q42" s="791"/>
      <c r="R42" s="792"/>
      <c r="S42" s="788" t="s">
        <v>29</v>
      </c>
      <c r="T42" s="788"/>
      <c r="U42" s="788" t="s">
        <v>30</v>
      </c>
      <c r="V42" s="1370"/>
      <c r="W42" s="1370"/>
      <c r="X42" s="1370"/>
      <c r="Y42" s="1370"/>
      <c r="Z42" s="1370"/>
      <c r="AA42" s="1370"/>
      <c r="AB42" s="1370"/>
      <c r="AC42" s="1370"/>
      <c r="AD42" s="1370"/>
      <c r="AE42" s="1370"/>
      <c r="AF42" s="1370"/>
      <c r="AG42" s="1370"/>
      <c r="AH42" s="1370"/>
      <c r="AI42" s="1370"/>
      <c r="AJ42" s="793" t="s">
        <v>31</v>
      </c>
      <c r="AK42" s="661"/>
      <c r="AL42" s="661"/>
      <c r="AM42" s="661"/>
      <c r="AN42" s="661"/>
    </row>
    <row r="43" spans="1:46" s="720" customFormat="1" ht="18" customHeight="1">
      <c r="A43" s="1368"/>
      <c r="B43" s="1369"/>
      <c r="C43" s="1369"/>
      <c r="D43" s="1369"/>
      <c r="E43" s="794" t="s">
        <v>480</v>
      </c>
      <c r="F43" s="791"/>
      <c r="G43" s="789"/>
      <c r="H43" s="789"/>
      <c r="I43" s="789"/>
      <c r="J43" s="789"/>
      <c r="K43" s="775"/>
      <c r="L43" s="789"/>
      <c r="M43" s="775"/>
      <c r="N43" s="775"/>
      <c r="O43" s="788"/>
      <c r="P43" s="791"/>
      <c r="Q43" s="791"/>
      <c r="R43" s="791"/>
      <c r="S43" s="795"/>
      <c r="T43" s="795"/>
      <c r="U43" s="795"/>
      <c r="V43" s="795"/>
      <c r="W43" s="795"/>
      <c r="X43" s="795"/>
      <c r="Y43" s="795"/>
      <c r="Z43" s="795"/>
      <c r="AA43" s="795"/>
      <c r="AB43" s="795"/>
      <c r="AC43" s="795"/>
      <c r="AD43" s="795"/>
      <c r="AE43" s="795"/>
      <c r="AF43" s="795"/>
      <c r="AG43" s="795"/>
      <c r="AH43" s="795"/>
      <c r="AI43" s="795"/>
      <c r="AJ43" s="796"/>
      <c r="AK43" s="725"/>
    </row>
    <row r="44" spans="1:46" s="720" customFormat="1" ht="67.5" customHeight="1">
      <c r="A44" s="1361"/>
      <c r="B44" s="1362"/>
      <c r="C44" s="1362"/>
      <c r="D44" s="1362"/>
      <c r="E44" s="1371" t="s">
        <v>525</v>
      </c>
      <c r="F44" s="1372"/>
      <c r="G44" s="1372"/>
      <c r="H44" s="1372"/>
      <c r="I44" s="1372"/>
      <c r="J44" s="1372"/>
      <c r="K44" s="1372"/>
      <c r="L44" s="1372"/>
      <c r="M44" s="1372"/>
      <c r="N44" s="1372"/>
      <c r="O44" s="1372"/>
      <c r="P44" s="1372"/>
      <c r="Q44" s="1372"/>
      <c r="R44" s="1372"/>
      <c r="S44" s="1372"/>
      <c r="T44" s="1372"/>
      <c r="U44" s="1372"/>
      <c r="V44" s="1372"/>
      <c r="W44" s="1372"/>
      <c r="X44" s="1372"/>
      <c r="Y44" s="1372"/>
      <c r="Z44" s="1372"/>
      <c r="AA44" s="1372"/>
      <c r="AB44" s="1372"/>
      <c r="AC44" s="1372"/>
      <c r="AD44" s="1372"/>
      <c r="AE44" s="1372"/>
      <c r="AF44" s="1372"/>
      <c r="AG44" s="1372"/>
      <c r="AH44" s="1372"/>
      <c r="AI44" s="1372"/>
      <c r="AJ44" s="1372"/>
      <c r="AK44" s="725"/>
    </row>
    <row r="45" spans="1:46" s="720" customFormat="1" ht="6" customHeight="1">
      <c r="A45" s="797"/>
      <c r="B45" s="797"/>
      <c r="C45" s="797"/>
      <c r="D45" s="797"/>
      <c r="E45" s="798"/>
      <c r="F45" s="799"/>
      <c r="G45" s="799"/>
      <c r="H45" s="799"/>
      <c r="I45" s="799"/>
      <c r="J45" s="799"/>
      <c r="K45" s="799"/>
      <c r="L45" s="788"/>
      <c r="M45" s="788"/>
      <c r="N45" s="799"/>
      <c r="O45" s="800"/>
      <c r="P45" s="800"/>
      <c r="Q45" s="800"/>
      <c r="R45" s="800"/>
      <c r="S45" s="800"/>
      <c r="T45" s="800"/>
      <c r="U45" s="799"/>
      <c r="V45" s="799"/>
      <c r="W45" s="801"/>
      <c r="X45" s="799"/>
      <c r="Y45" s="799"/>
      <c r="Z45" s="799"/>
      <c r="AA45" s="800"/>
      <c r="AB45" s="799"/>
      <c r="AC45" s="799"/>
      <c r="AD45" s="799"/>
      <c r="AE45" s="799"/>
      <c r="AF45" s="799"/>
      <c r="AG45" s="799"/>
      <c r="AH45" s="799"/>
      <c r="AI45" s="799"/>
      <c r="AJ45" s="802"/>
    </row>
    <row r="46" spans="1:46" s="720" customFormat="1" ht="13.5" customHeight="1">
      <c r="A46" s="797"/>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802"/>
    </row>
    <row r="47" spans="1:46" s="720" customFormat="1" ht="18" customHeight="1">
      <c r="A47" s="803"/>
      <c r="B47" s="776"/>
      <c r="C47" s="776"/>
      <c r="D47" s="776"/>
      <c r="E47" s="798"/>
      <c r="F47" s="799"/>
      <c r="G47" s="799"/>
      <c r="H47" s="799"/>
      <c r="I47" s="799"/>
      <c r="J47" s="799"/>
      <c r="K47" s="799"/>
      <c r="L47" s="800"/>
      <c r="M47" s="800"/>
      <c r="N47" s="800"/>
      <c r="O47" s="800"/>
      <c r="P47" s="800"/>
      <c r="Q47" s="800"/>
      <c r="R47" s="800"/>
      <c r="S47" s="800"/>
      <c r="T47" s="799"/>
      <c r="U47" s="799"/>
      <c r="V47" s="801"/>
      <c r="W47" s="799"/>
      <c r="X47" s="799"/>
      <c r="Y47" s="799"/>
      <c r="Z47" s="800"/>
      <c r="AA47" s="799"/>
      <c r="AB47" s="799"/>
      <c r="AC47" s="799"/>
      <c r="AD47" s="799"/>
      <c r="AE47" s="799"/>
      <c r="AF47" s="799"/>
      <c r="AG47" s="799"/>
      <c r="AH47" s="799"/>
      <c r="AI47" s="799"/>
      <c r="AJ47" s="802"/>
    </row>
    <row r="48" spans="1:46" ht="9" customHeight="1">
      <c r="A48" s="717"/>
      <c r="B48" s="717"/>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865"/>
      <c r="AK48" s="804"/>
      <c r="AT48" s="732"/>
    </row>
    <row r="49" spans="1:46" ht="3.75" customHeight="1">
      <c r="A49" s="712"/>
      <c r="B49" s="712"/>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5"/>
      <c r="AK49" s="731"/>
      <c r="AT49" s="732"/>
    </row>
    <row r="50" spans="1:46" ht="15.75" customHeight="1">
      <c r="A50" s="805"/>
      <c r="B50" s="806" t="s">
        <v>62</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7"/>
      <c r="AK50" s="731"/>
    </row>
    <row r="51" spans="1:46" ht="14.25" thickBot="1">
      <c r="A51" s="805"/>
      <c r="B51" s="1348" t="s">
        <v>86</v>
      </c>
      <c r="C51" s="1349"/>
      <c r="D51" s="1349"/>
      <c r="E51" s="1349"/>
      <c r="F51" s="1349"/>
      <c r="G51" s="1349"/>
      <c r="H51" s="1349"/>
      <c r="I51" s="1349"/>
      <c r="J51" s="1349"/>
      <c r="K51" s="1349"/>
      <c r="L51" s="1349"/>
      <c r="M51" s="1349"/>
      <c r="N51" s="1349"/>
      <c r="O51" s="1349"/>
      <c r="P51" s="1349"/>
      <c r="Q51" s="1349"/>
      <c r="R51" s="1349"/>
      <c r="S51" s="1349"/>
      <c r="T51" s="1349"/>
      <c r="U51" s="1349"/>
      <c r="V51" s="1349"/>
      <c r="W51" s="1349"/>
      <c r="X51" s="1349"/>
      <c r="Y51" s="1350"/>
      <c r="Z51" s="1351" t="s">
        <v>58</v>
      </c>
      <c r="AA51" s="1352"/>
      <c r="AB51" s="1352"/>
      <c r="AC51" s="1352"/>
      <c r="AD51" s="1352"/>
      <c r="AE51" s="1352"/>
      <c r="AF51" s="1352"/>
      <c r="AG51" s="1352"/>
      <c r="AH51" s="1353"/>
      <c r="AI51" s="808"/>
      <c r="AJ51" s="807"/>
      <c r="AK51" s="731"/>
    </row>
    <row r="52" spans="1:46" ht="17.25" customHeight="1">
      <c r="A52" s="805"/>
      <c r="B52" s="809"/>
      <c r="C52" s="1354" t="s">
        <v>481</v>
      </c>
      <c r="D52" s="1354"/>
      <c r="E52" s="1354"/>
      <c r="F52" s="1354"/>
      <c r="G52" s="1354"/>
      <c r="H52" s="1354"/>
      <c r="I52" s="1354"/>
      <c r="J52" s="1354"/>
      <c r="K52" s="1354"/>
      <c r="L52" s="1354"/>
      <c r="M52" s="1354"/>
      <c r="N52" s="1354"/>
      <c r="O52" s="1354"/>
      <c r="P52" s="1354"/>
      <c r="Q52" s="1354"/>
      <c r="R52" s="1354"/>
      <c r="S52" s="1354"/>
      <c r="T52" s="1354"/>
      <c r="U52" s="1354"/>
      <c r="V52" s="1354"/>
      <c r="W52" s="1354"/>
      <c r="X52" s="1354"/>
      <c r="Y52" s="1355"/>
      <c r="Z52" s="1356" t="s">
        <v>133</v>
      </c>
      <c r="AA52" s="1357"/>
      <c r="AB52" s="1357"/>
      <c r="AC52" s="1357"/>
      <c r="AD52" s="1357"/>
      <c r="AE52" s="1357"/>
      <c r="AF52" s="1357"/>
      <c r="AG52" s="1357"/>
      <c r="AH52" s="1358"/>
      <c r="AI52" s="808"/>
      <c r="AJ52" s="807"/>
      <c r="AK52" s="731"/>
    </row>
    <row r="53" spans="1:46" s="856" customFormat="1" ht="25.5" customHeight="1">
      <c r="A53" s="805"/>
      <c r="B53" s="810"/>
      <c r="C53" s="1359" t="s">
        <v>496</v>
      </c>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60"/>
      <c r="Z53" s="1361" t="s">
        <v>133</v>
      </c>
      <c r="AA53" s="1362"/>
      <c r="AB53" s="1362"/>
      <c r="AC53" s="1362"/>
      <c r="AD53" s="1362"/>
      <c r="AE53" s="1362"/>
      <c r="AF53" s="1362"/>
      <c r="AG53" s="1362"/>
      <c r="AH53" s="1363"/>
      <c r="AI53" s="808"/>
      <c r="AJ53" s="807"/>
      <c r="AK53" s="855"/>
    </row>
    <row r="54" spans="1:46" ht="16.5" customHeight="1">
      <c r="A54" s="805"/>
      <c r="B54" s="811"/>
      <c r="C54" s="1340" t="s">
        <v>563</v>
      </c>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1"/>
      <c r="Z54" s="1342" t="s">
        <v>60</v>
      </c>
      <c r="AA54" s="1343"/>
      <c r="AB54" s="1343"/>
      <c r="AC54" s="1343"/>
      <c r="AD54" s="1343"/>
      <c r="AE54" s="1343"/>
      <c r="AF54" s="1343"/>
      <c r="AG54" s="1343"/>
      <c r="AH54" s="1344"/>
      <c r="AI54" s="805"/>
      <c r="AJ54" s="807"/>
      <c r="AK54" s="731"/>
    </row>
    <row r="55" spans="1:46" ht="16.5" customHeight="1">
      <c r="A55" s="805"/>
      <c r="B55" s="811"/>
      <c r="C55" s="812" t="s">
        <v>564</v>
      </c>
      <c r="D55" s="813"/>
      <c r="E55" s="813"/>
      <c r="F55" s="813"/>
      <c r="G55" s="813"/>
      <c r="H55" s="813"/>
      <c r="I55" s="813"/>
      <c r="J55" s="813"/>
      <c r="K55" s="813"/>
      <c r="L55" s="813"/>
      <c r="M55" s="813"/>
      <c r="N55" s="813"/>
      <c r="O55" s="813"/>
      <c r="P55" s="813"/>
      <c r="Q55" s="813"/>
      <c r="R55" s="813"/>
      <c r="S55" s="813"/>
      <c r="T55" s="813"/>
      <c r="U55" s="813"/>
      <c r="V55" s="813"/>
      <c r="W55" s="813"/>
      <c r="X55" s="813"/>
      <c r="Y55" s="814"/>
      <c r="Z55" s="1342" t="s">
        <v>61</v>
      </c>
      <c r="AA55" s="1343"/>
      <c r="AB55" s="1343"/>
      <c r="AC55" s="1343"/>
      <c r="AD55" s="1343"/>
      <c r="AE55" s="1343"/>
      <c r="AF55" s="1343"/>
      <c r="AG55" s="1343"/>
      <c r="AH55" s="1344"/>
      <c r="AI55" s="805"/>
      <c r="AJ55" s="807"/>
      <c r="AK55" s="731"/>
    </row>
    <row r="56" spans="1:46" ht="16.5" customHeight="1">
      <c r="A56" s="805"/>
      <c r="B56" s="811"/>
      <c r="C56" s="812" t="s">
        <v>565</v>
      </c>
      <c r="D56" s="813"/>
      <c r="E56" s="813"/>
      <c r="F56" s="813"/>
      <c r="G56" s="813"/>
      <c r="H56" s="813"/>
      <c r="I56" s="813"/>
      <c r="J56" s="813"/>
      <c r="K56" s="813"/>
      <c r="L56" s="813"/>
      <c r="M56" s="813"/>
      <c r="N56" s="813"/>
      <c r="O56" s="813"/>
      <c r="P56" s="813"/>
      <c r="Q56" s="813"/>
      <c r="R56" s="813"/>
      <c r="S56" s="813"/>
      <c r="T56" s="813"/>
      <c r="U56" s="813"/>
      <c r="V56" s="813"/>
      <c r="W56" s="813"/>
      <c r="X56" s="813"/>
      <c r="Y56" s="814"/>
      <c r="Z56" s="1342" t="s">
        <v>482</v>
      </c>
      <c r="AA56" s="1343"/>
      <c r="AB56" s="1343"/>
      <c r="AC56" s="1343"/>
      <c r="AD56" s="1343"/>
      <c r="AE56" s="1343"/>
      <c r="AF56" s="1343"/>
      <c r="AG56" s="1343"/>
      <c r="AH56" s="1344"/>
      <c r="AI56" s="805"/>
      <c r="AJ56" s="807"/>
      <c r="AK56" s="731"/>
    </row>
    <row r="57" spans="1:46" ht="25.5" customHeight="1">
      <c r="A57" s="805"/>
      <c r="B57" s="811"/>
      <c r="C57" s="1323" t="s">
        <v>131</v>
      </c>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4"/>
      <c r="Z57" s="1345" t="s">
        <v>133</v>
      </c>
      <c r="AA57" s="1346"/>
      <c r="AB57" s="1346"/>
      <c r="AC57" s="1346"/>
      <c r="AD57" s="1346"/>
      <c r="AE57" s="1346"/>
      <c r="AF57" s="1346"/>
      <c r="AG57" s="1346"/>
      <c r="AH57" s="1347"/>
      <c r="AI57" s="805"/>
      <c r="AJ57" s="807"/>
      <c r="AK57" s="731"/>
    </row>
    <row r="58" spans="1:46" ht="25.5" customHeight="1">
      <c r="A58" s="805"/>
      <c r="B58" s="811"/>
      <c r="C58" s="1323" t="s">
        <v>132</v>
      </c>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4"/>
      <c r="Z58" s="1325" t="s">
        <v>134</v>
      </c>
      <c r="AA58" s="1326"/>
      <c r="AB58" s="1326"/>
      <c r="AC58" s="1326"/>
      <c r="AD58" s="1326"/>
      <c r="AE58" s="1326"/>
      <c r="AF58" s="1326"/>
      <c r="AG58" s="1326"/>
      <c r="AH58" s="1327"/>
      <c r="AI58" s="805"/>
      <c r="AJ58" s="807"/>
      <c r="AK58" s="815"/>
    </row>
    <row r="59" spans="1:46" ht="16.5" customHeight="1" thickBot="1">
      <c r="A59" s="805"/>
      <c r="B59" s="816"/>
      <c r="C59" s="817" t="s">
        <v>103</v>
      </c>
      <c r="D59" s="818"/>
      <c r="E59" s="818"/>
      <c r="F59" s="818"/>
      <c r="G59" s="818"/>
      <c r="H59" s="818"/>
      <c r="I59" s="818"/>
      <c r="J59" s="818"/>
      <c r="K59" s="818"/>
      <c r="L59" s="818"/>
      <c r="M59" s="818"/>
      <c r="N59" s="818"/>
      <c r="O59" s="818"/>
      <c r="P59" s="818"/>
      <c r="Q59" s="818"/>
      <c r="R59" s="818"/>
      <c r="S59" s="818"/>
      <c r="T59" s="818"/>
      <c r="U59" s="818"/>
      <c r="V59" s="818"/>
      <c r="W59" s="818"/>
      <c r="X59" s="818"/>
      <c r="Y59" s="819"/>
      <c r="Z59" s="1328" t="s">
        <v>59</v>
      </c>
      <c r="AA59" s="1329"/>
      <c r="AB59" s="1329"/>
      <c r="AC59" s="1329"/>
      <c r="AD59" s="1329"/>
      <c r="AE59" s="1329"/>
      <c r="AF59" s="1329"/>
      <c r="AG59" s="1329"/>
      <c r="AH59" s="1330"/>
      <c r="AI59" s="805"/>
      <c r="AJ59" s="807"/>
      <c r="AK59" s="815"/>
    </row>
    <row r="60" spans="1:46" ht="4.5" customHeight="1">
      <c r="A60" s="805"/>
      <c r="B60" s="805"/>
      <c r="C60" s="806"/>
      <c r="D60" s="805"/>
      <c r="E60" s="805"/>
      <c r="F60" s="805"/>
      <c r="G60" s="805"/>
      <c r="H60" s="805"/>
      <c r="I60" s="805"/>
      <c r="J60" s="805"/>
      <c r="K60" s="805"/>
      <c r="L60" s="805"/>
      <c r="M60" s="805"/>
      <c r="N60" s="805"/>
      <c r="O60" s="805"/>
      <c r="P60" s="805"/>
      <c r="Q60" s="805"/>
      <c r="R60" s="805"/>
      <c r="S60" s="805"/>
      <c r="T60" s="805"/>
      <c r="U60" s="805"/>
      <c r="V60" s="805"/>
      <c r="W60" s="805"/>
      <c r="X60" s="805"/>
      <c r="Y60" s="805"/>
      <c r="Z60" s="806"/>
      <c r="AA60" s="806"/>
      <c r="AB60" s="806"/>
      <c r="AC60" s="806"/>
      <c r="AD60" s="806"/>
      <c r="AE60" s="806"/>
      <c r="AF60" s="806"/>
      <c r="AG60" s="806"/>
      <c r="AH60" s="806"/>
      <c r="AI60" s="805"/>
      <c r="AJ60" s="807"/>
    </row>
    <row r="61" spans="1:46" ht="12" customHeight="1">
      <c r="A61" s="805"/>
      <c r="B61" s="820" t="s">
        <v>140</v>
      </c>
      <c r="C61" s="821" t="s">
        <v>139</v>
      </c>
      <c r="D61" s="805"/>
      <c r="E61" s="805"/>
      <c r="F61" s="805"/>
      <c r="G61" s="805"/>
      <c r="H61" s="805"/>
      <c r="I61" s="805"/>
      <c r="J61" s="805"/>
      <c r="K61" s="805"/>
      <c r="L61" s="805"/>
      <c r="M61" s="805"/>
      <c r="N61" s="805"/>
      <c r="O61" s="805"/>
      <c r="P61" s="805"/>
      <c r="Q61" s="805"/>
      <c r="R61" s="805"/>
      <c r="S61" s="805"/>
      <c r="T61" s="805"/>
      <c r="U61" s="805"/>
      <c r="V61" s="805"/>
      <c r="W61" s="805"/>
      <c r="X61" s="805"/>
      <c r="Y61" s="805"/>
      <c r="Z61" s="806"/>
      <c r="AA61" s="806"/>
      <c r="AB61" s="806"/>
      <c r="AC61" s="806"/>
      <c r="AD61" s="806"/>
      <c r="AE61" s="806"/>
      <c r="AF61" s="806"/>
      <c r="AG61" s="806"/>
      <c r="AH61" s="806"/>
      <c r="AI61" s="805"/>
      <c r="AJ61" s="807"/>
    </row>
    <row r="62" spans="1:46" ht="12" customHeight="1">
      <c r="A62" s="805"/>
      <c r="B62" s="822" t="s">
        <v>141</v>
      </c>
      <c r="C62" s="1331" t="s">
        <v>566</v>
      </c>
      <c r="D62" s="1331"/>
      <c r="E62" s="1331"/>
      <c r="F62" s="1331"/>
      <c r="G62" s="1331"/>
      <c r="H62" s="1331"/>
      <c r="I62" s="1331"/>
      <c r="J62" s="1331"/>
      <c r="K62" s="1331"/>
      <c r="L62" s="1331"/>
      <c r="M62" s="1331"/>
      <c r="N62" s="1331"/>
      <c r="O62" s="1331"/>
      <c r="P62" s="1331"/>
      <c r="Q62" s="1331"/>
      <c r="R62" s="1331"/>
      <c r="S62" s="1331"/>
      <c r="T62" s="1331"/>
      <c r="U62" s="1331"/>
      <c r="V62" s="1331"/>
      <c r="W62" s="1331"/>
      <c r="X62" s="1331"/>
      <c r="Y62" s="1331"/>
      <c r="Z62" s="1331"/>
      <c r="AA62" s="1331"/>
      <c r="AB62" s="1331"/>
      <c r="AC62" s="1331"/>
      <c r="AD62" s="1331"/>
      <c r="AE62" s="1331"/>
      <c r="AF62" s="1331"/>
      <c r="AG62" s="1331"/>
      <c r="AH62" s="1331"/>
      <c r="AI62" s="1331"/>
      <c r="AJ62" s="1331"/>
    </row>
    <row r="63" spans="1:46" ht="3.75" customHeight="1" thickBot="1">
      <c r="A63" s="818"/>
      <c r="B63" s="818"/>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c r="AI63" s="823"/>
      <c r="AJ63" s="824"/>
    </row>
    <row r="64" spans="1:46" ht="1.5" customHeight="1">
      <c r="A64" s="825"/>
      <c r="B64" s="826"/>
      <c r="C64" s="826"/>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7"/>
    </row>
    <row r="65" spans="1:36" ht="30.75" customHeight="1">
      <c r="A65" s="828"/>
      <c r="B65" s="1332" t="s">
        <v>247</v>
      </c>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c r="AC65" s="1332"/>
      <c r="AD65" s="1332"/>
      <c r="AE65" s="1332"/>
      <c r="AF65" s="1332"/>
      <c r="AG65" s="1332"/>
      <c r="AH65" s="1332"/>
      <c r="AI65" s="1332"/>
      <c r="AJ65" s="829"/>
    </row>
    <row r="66" spans="1:36" ht="4.5" customHeight="1">
      <c r="A66" s="828"/>
      <c r="B66" s="806"/>
      <c r="C66" s="805"/>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29"/>
    </row>
    <row r="67" spans="1:36" s="833" customFormat="1" ht="13.5" customHeight="1">
      <c r="A67" s="830"/>
      <c r="B67" s="831" t="s">
        <v>19</v>
      </c>
      <c r="C67" s="831"/>
      <c r="D67" s="1333">
        <v>4</v>
      </c>
      <c r="E67" s="1334"/>
      <c r="F67" s="831" t="s">
        <v>5</v>
      </c>
      <c r="G67" s="1335">
        <v>4</v>
      </c>
      <c r="H67" s="1336"/>
      <c r="I67" s="831" t="s">
        <v>4</v>
      </c>
      <c r="J67" s="1335">
        <v>1</v>
      </c>
      <c r="K67" s="1336"/>
      <c r="L67" s="831" t="s">
        <v>3</v>
      </c>
      <c r="M67" s="832"/>
      <c r="N67" s="1337" t="s">
        <v>6</v>
      </c>
      <c r="O67" s="1337"/>
      <c r="P67" s="1337"/>
      <c r="Q67" s="1338" t="str">
        <f>IF(G9="","",G9)</f>
        <v>社会福祉法人ならけん</v>
      </c>
      <c r="R67" s="1338"/>
      <c r="S67" s="1338"/>
      <c r="T67" s="1338"/>
      <c r="U67" s="1338"/>
      <c r="V67" s="1338"/>
      <c r="W67" s="1338"/>
      <c r="X67" s="1338"/>
      <c r="Y67" s="1338"/>
      <c r="Z67" s="1338"/>
      <c r="AA67" s="1338"/>
      <c r="AB67" s="1338"/>
      <c r="AC67" s="1338"/>
      <c r="AD67" s="1338"/>
      <c r="AE67" s="1338"/>
      <c r="AF67" s="1338"/>
      <c r="AG67" s="1338"/>
      <c r="AH67" s="1338"/>
      <c r="AI67" s="1338"/>
      <c r="AJ67" s="1339"/>
    </row>
    <row r="68" spans="1:36" s="833" customFormat="1" ht="13.5" customHeight="1">
      <c r="A68" s="834"/>
      <c r="B68" s="835"/>
      <c r="C68" s="836"/>
      <c r="D68" s="836"/>
      <c r="E68" s="836"/>
      <c r="F68" s="836"/>
      <c r="G68" s="836"/>
      <c r="H68" s="836"/>
      <c r="I68" s="836"/>
      <c r="J68" s="836"/>
      <c r="K68" s="836"/>
      <c r="L68" s="836"/>
      <c r="M68" s="836"/>
      <c r="N68" s="1317" t="s">
        <v>82</v>
      </c>
      <c r="O68" s="1317"/>
      <c r="P68" s="1317"/>
      <c r="Q68" s="1318" t="s">
        <v>83</v>
      </c>
      <c r="R68" s="1318"/>
      <c r="S68" s="1319" t="str">
        <f>IF(基本情報入力シート!M20="","",基本情報入力シート!M20)</f>
        <v>理事長</v>
      </c>
      <c r="T68" s="1319"/>
      <c r="U68" s="1319"/>
      <c r="V68" s="1319"/>
      <c r="W68" s="1319"/>
      <c r="X68" s="1320" t="s">
        <v>84</v>
      </c>
      <c r="Y68" s="1320"/>
      <c r="Z68" s="1319" t="str">
        <f>IF(基本情報入力シート!M21="","",基本情報入力シート!M21)</f>
        <v>奈良　太郎</v>
      </c>
      <c r="AA68" s="1319"/>
      <c r="AB68" s="1319"/>
      <c r="AC68" s="1319"/>
      <c r="AD68" s="1319"/>
      <c r="AE68" s="1319"/>
      <c r="AF68" s="1319"/>
      <c r="AG68" s="1319"/>
      <c r="AH68" s="1319"/>
      <c r="AI68" s="1321"/>
      <c r="AJ68" s="1322"/>
    </row>
    <row r="69" spans="1:36" s="833" customFormat="1" ht="4.5" customHeight="1" thickBot="1">
      <c r="A69" s="837"/>
      <c r="B69" s="838"/>
      <c r="C69" s="839"/>
      <c r="D69" s="839"/>
      <c r="E69" s="839"/>
      <c r="F69" s="839"/>
      <c r="G69" s="839"/>
      <c r="H69" s="839"/>
      <c r="I69" s="839"/>
      <c r="J69" s="839"/>
      <c r="K69" s="839"/>
      <c r="L69" s="839"/>
      <c r="M69" s="839"/>
      <c r="N69" s="839"/>
      <c r="O69" s="839"/>
      <c r="P69" s="838"/>
      <c r="Q69" s="840"/>
      <c r="R69" s="841"/>
      <c r="S69" s="841"/>
      <c r="T69" s="841"/>
      <c r="U69" s="841"/>
      <c r="V69" s="841"/>
      <c r="W69" s="842"/>
      <c r="X69" s="842"/>
      <c r="Y69" s="842"/>
      <c r="Z69" s="842"/>
      <c r="AA69" s="842"/>
      <c r="AB69" s="842"/>
      <c r="AC69" s="842"/>
      <c r="AD69" s="842"/>
      <c r="AE69" s="842"/>
      <c r="AF69" s="842"/>
      <c r="AG69" s="842"/>
      <c r="AH69" s="842"/>
      <c r="AI69" s="843"/>
      <c r="AJ69" s="844"/>
    </row>
    <row r="70" spans="1:36" ht="13.5" customHeight="1">
      <c r="A70" s="845"/>
      <c r="B70" s="846"/>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8"/>
    </row>
    <row r="71" spans="1:36">
      <c r="B71" s="849"/>
    </row>
    <row r="72" spans="1:36" ht="17.25">
      <c r="A72" s="850"/>
      <c r="B72" s="664"/>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1"/>
      <c r="AF72" s="850"/>
      <c r="AG72" s="850"/>
      <c r="AH72" s="850"/>
      <c r="AI72" s="850"/>
      <c r="AJ72" s="850"/>
    </row>
    <row r="73" spans="1:36">
      <c r="A73" s="852"/>
      <c r="B73" s="850" t="s">
        <v>16</v>
      </c>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row>
    <row r="74" spans="1:36">
      <c r="A74" s="852"/>
      <c r="B74" s="852"/>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row>
    <row r="75" spans="1:36">
      <c r="A75" s="852"/>
      <c r="B75" s="852"/>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row>
    <row r="76" spans="1:36">
      <c r="A76" s="852"/>
      <c r="B76" s="852"/>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row>
    <row r="77" spans="1:36">
      <c r="A77" s="852"/>
      <c r="B77" s="852"/>
      <c r="C77" s="852"/>
      <c r="D77" s="852"/>
      <c r="E77" s="852"/>
      <c r="F77" s="852"/>
      <c r="G77" s="852"/>
      <c r="H77" s="852"/>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2"/>
    </row>
    <row r="78" spans="1:36">
      <c r="A78" s="852"/>
      <c r="B78" s="852"/>
      <c r="C78" s="852"/>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row>
    <row r="79" spans="1:36">
      <c r="A79" s="852"/>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row>
    <row r="80" spans="1:36">
      <c r="A80" s="852"/>
      <c r="B80" s="852"/>
      <c r="C80" s="852"/>
      <c r="D80" s="852"/>
      <c r="E80" s="852"/>
      <c r="F80" s="852"/>
      <c r="G80" s="852"/>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row>
    <row r="81" spans="1:36">
      <c r="A81" s="852"/>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6">
      <c r="A82" s="852"/>
      <c r="B82" s="852"/>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52"/>
      <c r="AA82" s="852"/>
      <c r="AB82" s="852"/>
      <c r="AC82" s="852"/>
      <c r="AD82" s="852"/>
      <c r="AE82" s="852"/>
      <c r="AF82" s="852"/>
      <c r="AG82" s="852"/>
      <c r="AH82" s="852"/>
      <c r="AI82" s="852"/>
      <c r="AJ82" s="852"/>
    </row>
    <row r="83" spans="1:36">
      <c r="A83" s="852"/>
      <c r="B83" s="852"/>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row>
    <row r="84" spans="1:36">
      <c r="A84" s="852"/>
      <c r="B84" s="852"/>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row>
    <row r="85" spans="1:36">
      <c r="A85" s="852"/>
      <c r="B85" s="852"/>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row>
    <row r="86" spans="1:36">
      <c r="A86" s="852"/>
      <c r="B86" s="852"/>
      <c r="C86" s="852"/>
      <c r="D86" s="852"/>
      <c r="E86" s="852"/>
      <c r="F86" s="852"/>
      <c r="G86" s="852"/>
      <c r="H86" s="852"/>
      <c r="I86" s="852"/>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row>
    <row r="87" spans="1:36">
      <c r="A87" s="852"/>
      <c r="B87" s="852"/>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row>
    <row r="88" spans="1:36">
      <c r="A88" s="852"/>
      <c r="B88" s="852"/>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row>
    <row r="89" spans="1:36">
      <c r="A89" s="852"/>
      <c r="B89" s="852"/>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row>
    <row r="90" spans="1:36">
      <c r="A90" s="852"/>
      <c r="B90" s="852"/>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row>
    <row r="91" spans="1:36">
      <c r="A91" s="852"/>
      <c r="B91" s="852"/>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c r="AG91" s="852"/>
      <c r="AH91" s="852"/>
      <c r="AI91" s="852"/>
      <c r="AJ91" s="852"/>
    </row>
    <row r="92" spans="1:36">
      <c r="A92" s="852"/>
      <c r="B92" s="852"/>
      <c r="C92" s="852"/>
      <c r="D92" s="852"/>
      <c r="E92" s="852"/>
      <c r="F92" s="852"/>
      <c r="G92" s="852"/>
      <c r="H92" s="852"/>
      <c r="I92" s="852"/>
      <c r="J92" s="852"/>
      <c r="K92" s="852"/>
      <c r="L92" s="852"/>
      <c r="M92" s="852"/>
      <c r="N92" s="852"/>
      <c r="O92" s="852"/>
      <c r="P92" s="852"/>
      <c r="Q92" s="852"/>
      <c r="R92" s="852"/>
      <c r="S92" s="852"/>
      <c r="T92" s="852"/>
      <c r="U92" s="852"/>
      <c r="V92" s="852"/>
      <c r="W92" s="852"/>
      <c r="X92" s="852"/>
      <c r="Y92" s="852"/>
      <c r="Z92" s="852"/>
      <c r="AA92" s="852"/>
      <c r="AB92" s="852"/>
      <c r="AC92" s="852"/>
      <c r="AD92" s="852"/>
      <c r="AE92" s="852"/>
      <c r="AF92" s="852"/>
      <c r="AG92" s="852"/>
      <c r="AH92" s="852"/>
      <c r="AI92" s="852"/>
      <c r="AJ92" s="852"/>
    </row>
    <row r="93" spans="1:36">
      <c r="A93" s="852"/>
      <c r="B93" s="852"/>
      <c r="C93" s="852"/>
      <c r="D93" s="852"/>
      <c r="E93" s="852"/>
      <c r="F93" s="852"/>
      <c r="G93" s="852"/>
      <c r="H93" s="852"/>
      <c r="I93" s="852"/>
      <c r="J93" s="852"/>
      <c r="K93" s="852"/>
      <c r="L93" s="852"/>
      <c r="M93" s="852"/>
      <c r="N93" s="852"/>
      <c r="O93" s="852"/>
      <c r="P93" s="852"/>
      <c r="Q93" s="852"/>
      <c r="R93" s="852"/>
      <c r="S93" s="852"/>
      <c r="T93" s="852"/>
      <c r="U93" s="852"/>
      <c r="V93" s="852"/>
      <c r="W93" s="852"/>
      <c r="X93" s="852"/>
      <c r="Y93" s="852"/>
      <c r="Z93" s="852"/>
      <c r="AA93" s="852"/>
      <c r="AB93" s="852"/>
      <c r="AC93" s="852"/>
      <c r="AD93" s="852"/>
      <c r="AE93" s="852"/>
      <c r="AF93" s="852"/>
      <c r="AG93" s="852"/>
      <c r="AH93" s="852"/>
      <c r="AI93" s="852"/>
      <c r="AJ93" s="852"/>
    </row>
    <row r="94" spans="1:36">
      <c r="A94" s="852"/>
      <c r="B94" s="852"/>
      <c r="C94" s="852"/>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row>
    <row r="95" spans="1:36">
      <c r="A95" s="852"/>
      <c r="B95" s="852"/>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row>
    <row r="96" spans="1:36">
      <c r="A96" s="852"/>
      <c r="B96" s="852"/>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row>
    <row r="97" spans="1:36">
      <c r="A97" s="852"/>
      <c r="B97" s="852"/>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row>
    <row r="98" spans="1:36">
      <c r="A98" s="852"/>
      <c r="B98" s="852"/>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row>
    <row r="99" spans="1:36">
      <c r="A99" s="852"/>
      <c r="B99" s="852"/>
      <c r="C99" s="852"/>
      <c r="D99" s="852"/>
      <c r="E99" s="852"/>
      <c r="F99" s="852"/>
      <c r="G99" s="852"/>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row>
    <row r="100" spans="1:36">
      <c r="A100" s="852"/>
      <c r="B100" s="852"/>
      <c r="C100" s="852"/>
      <c r="D100" s="852"/>
      <c r="E100" s="852"/>
      <c r="F100" s="852"/>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row>
    <row r="101" spans="1:36">
      <c r="A101" s="852"/>
      <c r="B101" s="852"/>
      <c r="C101" s="852"/>
      <c r="D101" s="852"/>
      <c r="E101" s="852"/>
      <c r="F101" s="852"/>
      <c r="G101" s="852"/>
      <c r="H101" s="852"/>
      <c r="I101" s="852"/>
      <c r="J101" s="852"/>
      <c r="K101" s="852"/>
      <c r="L101" s="852"/>
      <c r="M101" s="852"/>
      <c r="N101" s="852"/>
      <c r="O101" s="852"/>
      <c r="P101" s="852"/>
      <c r="Q101" s="852"/>
      <c r="R101" s="852"/>
      <c r="S101" s="852"/>
      <c r="T101" s="852"/>
      <c r="U101" s="852"/>
      <c r="V101" s="852"/>
      <c r="W101" s="852"/>
      <c r="X101" s="852"/>
      <c r="Y101" s="852"/>
      <c r="Z101" s="852"/>
      <c r="AA101" s="852"/>
      <c r="AB101" s="852"/>
      <c r="AC101" s="852"/>
      <c r="AD101" s="852"/>
      <c r="AE101" s="852"/>
      <c r="AF101" s="852"/>
      <c r="AG101" s="852"/>
      <c r="AH101" s="852"/>
      <c r="AI101" s="852"/>
      <c r="AJ101" s="852"/>
    </row>
    <row r="102" spans="1:36">
      <c r="A102" s="852"/>
      <c r="B102" s="852"/>
      <c r="C102" s="852"/>
      <c r="D102" s="852"/>
      <c r="E102" s="852"/>
      <c r="F102" s="852"/>
      <c r="G102" s="852"/>
      <c r="H102" s="852"/>
      <c r="I102" s="852"/>
      <c r="J102" s="852"/>
      <c r="K102" s="852"/>
      <c r="L102" s="852"/>
      <c r="M102" s="852"/>
      <c r="N102" s="852"/>
      <c r="O102" s="852"/>
      <c r="P102" s="852"/>
      <c r="Q102" s="852"/>
      <c r="R102" s="852"/>
      <c r="S102" s="852"/>
      <c r="T102" s="852"/>
      <c r="U102" s="852"/>
      <c r="V102" s="852"/>
      <c r="W102" s="852"/>
      <c r="X102" s="852"/>
      <c r="Y102" s="852"/>
      <c r="Z102" s="852"/>
      <c r="AA102" s="852"/>
      <c r="AB102" s="852"/>
      <c r="AC102" s="852"/>
      <c r="AD102" s="852"/>
      <c r="AE102" s="852"/>
      <c r="AF102" s="852"/>
      <c r="AG102" s="852"/>
      <c r="AH102" s="852"/>
      <c r="AI102" s="852"/>
      <c r="AJ102" s="852"/>
    </row>
    <row r="103" spans="1:36">
      <c r="A103" s="852"/>
      <c r="B103" s="852"/>
      <c r="C103" s="852"/>
      <c r="D103" s="852"/>
      <c r="E103" s="852"/>
      <c r="F103" s="852"/>
      <c r="G103" s="852"/>
      <c r="H103" s="852"/>
      <c r="I103" s="852"/>
      <c r="J103" s="852"/>
      <c r="K103" s="852"/>
      <c r="L103" s="852"/>
      <c r="M103" s="852"/>
      <c r="N103" s="852"/>
      <c r="O103" s="852"/>
      <c r="P103" s="852"/>
      <c r="Q103" s="852"/>
      <c r="R103" s="852"/>
      <c r="S103" s="852"/>
      <c r="T103" s="852"/>
      <c r="U103" s="852"/>
      <c r="V103" s="852"/>
      <c r="W103" s="852"/>
      <c r="X103" s="852"/>
      <c r="Y103" s="852"/>
      <c r="Z103" s="852"/>
      <c r="AA103" s="852"/>
      <c r="AB103" s="852"/>
      <c r="AC103" s="852"/>
      <c r="AD103" s="852"/>
      <c r="AE103" s="852"/>
      <c r="AF103" s="852"/>
      <c r="AG103" s="852"/>
      <c r="AH103" s="852"/>
      <c r="AI103" s="852"/>
      <c r="AJ103" s="852"/>
    </row>
    <row r="104" spans="1:36">
      <c r="A104" s="852"/>
      <c r="B104" s="852"/>
      <c r="C104" s="852"/>
      <c r="D104" s="852"/>
      <c r="E104" s="852"/>
      <c r="F104" s="852"/>
      <c r="G104" s="852"/>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row>
    <row r="105" spans="1:36">
      <c r="A105" s="852"/>
      <c r="B105" s="852"/>
      <c r="C105" s="852"/>
      <c r="D105" s="852"/>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row>
    <row r="106" spans="1:36">
      <c r="A106" s="852"/>
      <c r="B106" s="852"/>
      <c r="C106" s="852"/>
      <c r="D106" s="852"/>
      <c r="E106" s="852"/>
      <c r="F106" s="852"/>
      <c r="G106" s="852"/>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row>
    <row r="107" spans="1:36">
      <c r="A107" s="852"/>
      <c r="B107" s="852"/>
      <c r="C107" s="852"/>
      <c r="D107" s="852"/>
      <c r="E107" s="852"/>
      <c r="F107" s="852"/>
      <c r="G107" s="852"/>
      <c r="H107" s="852"/>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row>
    <row r="108" spans="1:36">
      <c r="A108" s="852"/>
      <c r="B108" s="852"/>
      <c r="C108" s="852"/>
      <c r="D108" s="852"/>
      <c r="E108" s="852"/>
      <c r="F108" s="852"/>
      <c r="G108" s="852"/>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c r="AF108" s="852"/>
      <c r="AG108" s="852"/>
      <c r="AH108" s="852"/>
      <c r="AI108" s="852"/>
      <c r="AJ108" s="852"/>
    </row>
    <row r="109" spans="1:36">
      <c r="A109" s="852"/>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row>
    <row r="110" spans="1:36">
      <c r="A110" s="852"/>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row>
    <row r="111" spans="1:36">
      <c r="A111" s="852"/>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row>
    <row r="112" spans="1:36">
      <c r="A112" s="852"/>
      <c r="B112" s="852"/>
      <c r="C112" s="852"/>
      <c r="D112" s="852"/>
      <c r="E112" s="852"/>
      <c r="F112" s="852"/>
      <c r="G112" s="852"/>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52"/>
      <c r="AF112" s="852"/>
      <c r="AG112" s="852"/>
      <c r="AH112" s="852"/>
      <c r="AI112" s="852"/>
      <c r="AJ112" s="852"/>
    </row>
    <row r="113" spans="1:36">
      <c r="A113" s="852"/>
      <c r="B113" s="852"/>
      <c r="C113" s="852"/>
      <c r="D113" s="852"/>
      <c r="E113" s="852"/>
      <c r="F113" s="852"/>
      <c r="G113" s="852"/>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row>
    <row r="114" spans="1:36">
      <c r="A114" s="852"/>
      <c r="B114" s="852"/>
      <c r="C114" s="852"/>
      <c r="D114" s="852"/>
      <c r="E114" s="852"/>
      <c r="F114" s="852"/>
      <c r="G114" s="852"/>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row>
    <row r="115" spans="1:36">
      <c r="A115" s="852"/>
      <c r="B115" s="852"/>
      <c r="C115" s="852"/>
      <c r="D115" s="852"/>
      <c r="E115" s="852"/>
      <c r="F115" s="852"/>
      <c r="G115" s="852"/>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52"/>
      <c r="AF115" s="852"/>
      <c r="AG115" s="852"/>
      <c r="AH115" s="852"/>
      <c r="AI115" s="852"/>
      <c r="AJ115" s="852"/>
    </row>
    <row r="116" spans="1:36">
      <c r="A116" s="852"/>
      <c r="B116" s="852"/>
      <c r="C116" s="852"/>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852"/>
      <c r="AF116" s="852"/>
      <c r="AG116" s="852"/>
      <c r="AH116" s="852"/>
      <c r="AI116" s="852"/>
      <c r="AJ116" s="852"/>
    </row>
    <row r="117" spans="1:36">
      <c r="A117" s="852"/>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52"/>
      <c r="Z117" s="852"/>
      <c r="AA117" s="852"/>
      <c r="AB117" s="852"/>
      <c r="AC117" s="852"/>
      <c r="AD117" s="852"/>
      <c r="AE117" s="852"/>
      <c r="AF117" s="852"/>
      <c r="AG117" s="852"/>
      <c r="AH117" s="852"/>
      <c r="AI117" s="852"/>
      <c r="AJ117" s="852"/>
    </row>
    <row r="118" spans="1:36">
      <c r="A118" s="852"/>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2"/>
      <c r="AA118" s="852"/>
      <c r="AB118" s="852"/>
      <c r="AC118" s="852"/>
      <c r="AD118" s="852"/>
      <c r="AE118" s="852"/>
      <c r="AF118" s="852"/>
      <c r="AG118" s="852"/>
      <c r="AH118" s="852"/>
      <c r="AI118" s="852"/>
      <c r="AJ118" s="852"/>
    </row>
    <row r="119" spans="1:36">
      <c r="A119" s="852"/>
      <c r="B119" s="852"/>
      <c r="C119" s="852"/>
      <c r="D119" s="852"/>
      <c r="E119" s="852"/>
      <c r="F119" s="852"/>
      <c r="G119" s="852"/>
      <c r="H119" s="852"/>
      <c r="I119" s="852"/>
      <c r="J119" s="852"/>
      <c r="K119" s="852"/>
      <c r="L119" s="852"/>
      <c r="M119" s="852"/>
      <c r="N119" s="852"/>
      <c r="O119" s="852"/>
      <c r="P119" s="852"/>
      <c r="Q119" s="852"/>
      <c r="R119" s="852"/>
      <c r="S119" s="852"/>
      <c r="T119" s="852"/>
      <c r="U119" s="852"/>
      <c r="V119" s="852"/>
      <c r="W119" s="852"/>
      <c r="X119" s="852"/>
      <c r="Y119" s="852"/>
      <c r="Z119" s="852"/>
      <c r="AA119" s="852"/>
      <c r="AB119" s="852"/>
      <c r="AC119" s="852"/>
      <c r="AD119" s="852"/>
      <c r="AE119" s="852"/>
      <c r="AF119" s="852"/>
      <c r="AG119" s="852"/>
      <c r="AH119" s="852"/>
      <c r="AI119" s="852"/>
      <c r="AJ119" s="852"/>
    </row>
    <row r="120" spans="1:36">
      <c r="A120" s="852"/>
      <c r="B120" s="852"/>
      <c r="C120" s="852"/>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2"/>
      <c r="AA120" s="852"/>
      <c r="AB120" s="852"/>
      <c r="AC120" s="852"/>
      <c r="AD120" s="852"/>
      <c r="AE120" s="852"/>
      <c r="AF120" s="852"/>
      <c r="AG120" s="852"/>
      <c r="AH120" s="852"/>
      <c r="AI120" s="852"/>
      <c r="AJ120" s="852"/>
    </row>
    <row r="121" spans="1:36">
      <c r="A121" s="852"/>
      <c r="B121" s="852"/>
      <c r="C121" s="852"/>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row>
    <row r="122" spans="1:36">
      <c r="A122" s="852"/>
      <c r="B122" s="852"/>
      <c r="C122" s="852"/>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row>
    <row r="123" spans="1:36">
      <c r="A123" s="852"/>
      <c r="B123" s="852"/>
      <c r="C123" s="852"/>
      <c r="D123" s="852"/>
      <c r="E123" s="852"/>
      <c r="F123" s="852"/>
      <c r="G123" s="852"/>
      <c r="H123" s="852"/>
      <c r="I123" s="852"/>
      <c r="J123" s="852"/>
      <c r="K123" s="852"/>
      <c r="L123" s="852"/>
      <c r="M123" s="852"/>
      <c r="N123" s="852"/>
      <c r="O123" s="852"/>
      <c r="P123" s="852"/>
      <c r="Q123" s="852"/>
      <c r="R123" s="852"/>
      <c r="S123" s="852"/>
      <c r="T123" s="852"/>
      <c r="U123" s="852"/>
      <c r="V123" s="852"/>
      <c r="W123" s="852"/>
      <c r="X123" s="852"/>
      <c r="Y123" s="852"/>
      <c r="Z123" s="852"/>
      <c r="AA123" s="852"/>
      <c r="AB123" s="852"/>
      <c r="AC123" s="852"/>
      <c r="AD123" s="852"/>
      <c r="AE123" s="852"/>
      <c r="AF123" s="852"/>
      <c r="AG123" s="852"/>
      <c r="AH123" s="852"/>
      <c r="AI123" s="852"/>
      <c r="AJ123" s="852"/>
    </row>
    <row r="124" spans="1:36">
      <c r="A124" s="852"/>
      <c r="B124" s="852"/>
      <c r="C124" s="852"/>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2"/>
      <c r="AA124" s="852"/>
      <c r="AB124" s="852"/>
      <c r="AC124" s="852"/>
      <c r="AD124" s="852"/>
      <c r="AE124" s="852"/>
      <c r="AF124" s="852"/>
      <c r="AG124" s="852"/>
      <c r="AH124" s="852"/>
      <c r="AI124" s="852"/>
      <c r="AJ124" s="852"/>
    </row>
    <row r="125" spans="1:36">
      <c r="A125" s="852"/>
      <c r="B125" s="852"/>
      <c r="C125" s="852"/>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2"/>
      <c r="AA125" s="852"/>
      <c r="AB125" s="852"/>
      <c r="AC125" s="852"/>
      <c r="AD125" s="852"/>
      <c r="AE125" s="852"/>
      <c r="AF125" s="852"/>
      <c r="AG125" s="852"/>
      <c r="AH125" s="852"/>
      <c r="AI125" s="852"/>
      <c r="AJ125" s="852"/>
    </row>
    <row r="126" spans="1:36">
      <c r="A126" s="852"/>
      <c r="B126" s="852"/>
      <c r="C126" s="852"/>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2"/>
      <c r="AA126" s="852"/>
      <c r="AB126" s="852"/>
      <c r="AC126" s="852"/>
      <c r="AD126" s="852"/>
      <c r="AE126" s="852"/>
      <c r="AF126" s="852"/>
      <c r="AG126" s="852"/>
      <c r="AH126" s="852"/>
      <c r="AI126" s="852"/>
      <c r="AJ126" s="852"/>
    </row>
    <row r="127" spans="1:36">
      <c r="A127" s="852"/>
      <c r="B127" s="852"/>
      <c r="C127" s="852"/>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2"/>
      <c r="AA127" s="852"/>
      <c r="AB127" s="852"/>
      <c r="AC127" s="852"/>
      <c r="AD127" s="852"/>
      <c r="AE127" s="852"/>
      <c r="AF127" s="852"/>
      <c r="AG127" s="852"/>
      <c r="AH127" s="852"/>
      <c r="AI127" s="852"/>
      <c r="AJ127" s="852"/>
    </row>
    <row r="128" spans="1:36">
      <c r="A128" s="852"/>
      <c r="B128" s="852"/>
      <c r="C128" s="852"/>
      <c r="D128" s="852"/>
      <c r="E128" s="852"/>
      <c r="F128" s="852"/>
      <c r="G128" s="852"/>
      <c r="H128" s="852"/>
      <c r="I128" s="852"/>
      <c r="J128" s="852"/>
      <c r="K128" s="852"/>
      <c r="L128" s="852"/>
      <c r="M128" s="852"/>
      <c r="N128" s="852"/>
      <c r="O128" s="852"/>
      <c r="P128" s="852"/>
      <c r="Q128" s="852"/>
      <c r="R128" s="852"/>
      <c r="S128" s="852"/>
      <c r="T128" s="852"/>
      <c r="U128" s="852"/>
      <c r="V128" s="852"/>
      <c r="W128" s="852"/>
      <c r="X128" s="852"/>
      <c r="Y128" s="852"/>
      <c r="Z128" s="852"/>
      <c r="AA128" s="852"/>
      <c r="AB128" s="852"/>
      <c r="AC128" s="852"/>
      <c r="AD128" s="852"/>
      <c r="AE128" s="852"/>
      <c r="AF128" s="852"/>
      <c r="AG128" s="852"/>
      <c r="AH128" s="852"/>
      <c r="AI128" s="852"/>
      <c r="AJ128" s="852"/>
    </row>
    <row r="129" spans="1:36">
      <c r="A129" s="852"/>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2"/>
      <c r="X129" s="852"/>
      <c r="Y129" s="852"/>
      <c r="Z129" s="852"/>
      <c r="AA129" s="852"/>
      <c r="AB129" s="852"/>
      <c r="AC129" s="852"/>
      <c r="AD129" s="852"/>
      <c r="AE129" s="852"/>
      <c r="AF129" s="852"/>
      <c r="AG129" s="852"/>
      <c r="AH129" s="852"/>
      <c r="AI129" s="852"/>
      <c r="AJ129" s="852"/>
    </row>
    <row r="130" spans="1:36">
      <c r="A130" s="852"/>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row>
    <row r="131" spans="1:36">
      <c r="A131" s="852"/>
      <c r="B131" s="852"/>
      <c r="C131" s="852"/>
      <c r="D131" s="852"/>
      <c r="E131" s="852"/>
      <c r="F131" s="852"/>
      <c r="G131" s="852"/>
      <c r="H131" s="852"/>
      <c r="I131" s="852"/>
      <c r="J131" s="852"/>
      <c r="K131" s="852"/>
      <c r="L131" s="852"/>
      <c r="M131" s="852"/>
      <c r="N131" s="852"/>
      <c r="O131" s="852"/>
      <c r="P131" s="852"/>
      <c r="Q131" s="852"/>
      <c r="R131" s="852"/>
      <c r="S131" s="852"/>
      <c r="T131" s="852"/>
      <c r="U131" s="852"/>
      <c r="V131" s="852"/>
      <c r="W131" s="852"/>
      <c r="X131" s="852"/>
      <c r="Y131" s="852"/>
      <c r="Z131" s="852"/>
      <c r="AA131" s="852"/>
      <c r="AB131" s="852"/>
      <c r="AC131" s="852"/>
      <c r="AD131" s="852"/>
      <c r="AE131" s="852"/>
      <c r="AF131" s="852"/>
      <c r="AG131" s="852"/>
      <c r="AH131" s="852"/>
      <c r="AI131" s="852"/>
      <c r="AJ131" s="852"/>
    </row>
    <row r="132" spans="1:36">
      <c r="A132" s="850"/>
      <c r="B132" s="852"/>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row>
    <row r="133" spans="1:36">
      <c r="A133" s="850"/>
      <c r="B133" s="850"/>
      <c r="C133" s="850"/>
      <c r="D133" s="850"/>
      <c r="E133" s="850"/>
      <c r="F133" s="850"/>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row>
    <row r="134" spans="1:36">
      <c r="B134" s="850"/>
      <c r="AJ134" s="661"/>
    </row>
  </sheetData>
  <sheetProtection formatCells="0" formatColumns="0" formatRows="0" insertColumns="0" insertRows="0" autoFilter="0"/>
  <mergeCells count="110">
    <mergeCell ref="A10:F12"/>
    <mergeCell ref="H10:L10"/>
    <mergeCell ref="G11:AJ11"/>
    <mergeCell ref="G12:AJ12"/>
    <mergeCell ref="A13:F13"/>
    <mergeCell ref="G13:AJ13"/>
    <mergeCell ref="Z1:AJ1"/>
    <mergeCell ref="A4:AJ4"/>
    <mergeCell ref="A8:F8"/>
    <mergeCell ref="G8:AJ8"/>
    <mergeCell ref="A9:F9"/>
    <mergeCell ref="G9:AJ9"/>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B18:AI18"/>
    <mergeCell ref="B19:AI19"/>
    <mergeCell ref="AJ20:AJ21"/>
    <mergeCell ref="A21:Y21"/>
    <mergeCell ref="Z21:AF21"/>
    <mergeCell ref="AG21:AH21"/>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4:Y54"/>
    <mergeCell ref="Z54:AH54"/>
    <mergeCell ref="Z55:AH55"/>
    <mergeCell ref="Z56:AH56"/>
    <mergeCell ref="C57:Y57"/>
    <mergeCell ref="Z57:AH57"/>
    <mergeCell ref="B51:Y51"/>
    <mergeCell ref="Z51:AH51"/>
    <mergeCell ref="C52:Y52"/>
    <mergeCell ref="Z52:AH52"/>
    <mergeCell ref="C53:Y53"/>
    <mergeCell ref="Z53:AH53"/>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N67:P67"/>
    <mergeCell ref="Q67:AJ67"/>
  </mergeCells>
  <phoneticPr fontId="6"/>
  <dataValidations count="2">
    <dataValidation imeMode="halfAlpha" allowBlank="1" showInputMessage="1" showErrorMessage="1" sqref="J67:K67 D67:E67 T15 A15 K15 G67:H67 Z32:AA32 AE32" xr:uid="{00000000-0002-0000-0500-000000000000}"/>
    <dataValidation imeMode="hiragana" allowBlank="1" showInputMessage="1" showErrorMessage="1" sqref="W69 S68 S41:S43"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K111"/>
  <sheetViews>
    <sheetView view="pageBreakPreview" zoomScale="90" zoomScaleNormal="85" zoomScaleSheetLayoutView="90" zoomScalePageLayoutView="70" workbookViewId="0"/>
  </sheetViews>
  <sheetFormatPr defaultColWidth="2.5" defaultRowHeight="13.5"/>
  <cols>
    <col min="1" max="1" width="5.625" style="661" customWidth="1"/>
    <col min="2" max="11" width="2.625" style="661" customWidth="1"/>
    <col min="12" max="13" width="11.75" style="661" customWidth="1"/>
    <col min="14" max="14" width="15.875" style="661" customWidth="1"/>
    <col min="15" max="15" width="32.375" style="661" bestFit="1" customWidth="1"/>
    <col min="16" max="16" width="31.875" style="661" bestFit="1" customWidth="1"/>
    <col min="17" max="17" width="12.25" style="661" customWidth="1"/>
    <col min="18" max="19" width="11.625" style="661" customWidth="1"/>
    <col min="20" max="20" width="6.75" style="661" customWidth="1"/>
    <col min="21" max="21" width="4.75" style="661" customWidth="1"/>
    <col min="22" max="22" width="3.625" style="661" customWidth="1"/>
    <col min="23" max="23" width="3.125" style="661" customWidth="1"/>
    <col min="24" max="24" width="2.625" style="661" bestFit="1" customWidth="1"/>
    <col min="25" max="25" width="8" style="661" customWidth="1"/>
    <col min="26" max="26" width="3.625" style="661" customWidth="1"/>
    <col min="27" max="27" width="3.125" style="661" customWidth="1"/>
    <col min="28" max="28" width="2.625" style="661" bestFit="1" customWidth="1"/>
    <col min="29" max="29" width="3.125" style="661" customWidth="1"/>
    <col min="30" max="30" width="2.5" style="661" customWidth="1"/>
    <col min="31" max="31" width="3.5" style="661" customWidth="1"/>
    <col min="32" max="32" width="5.875" style="661" customWidth="1"/>
    <col min="33" max="33" width="14.625" style="661" customWidth="1"/>
    <col min="34" max="37" width="12.625" style="661" customWidth="1"/>
    <col min="38" max="38" width="3.125" style="661" customWidth="1"/>
    <col min="39" max="16384" width="2.5" style="661"/>
  </cols>
  <sheetData>
    <row r="1" spans="1:37" ht="21" customHeight="1">
      <c r="A1" s="660"/>
      <c r="G1" s="662" t="s">
        <v>489</v>
      </c>
      <c r="V1" s="663"/>
      <c r="W1" s="663"/>
      <c r="X1" s="663"/>
      <c r="Y1" s="663"/>
      <c r="Z1" s="663"/>
      <c r="AA1" s="663"/>
      <c r="AB1" s="663"/>
      <c r="AC1" s="663"/>
      <c r="AD1" s="663"/>
      <c r="AE1" s="663"/>
      <c r="AF1" s="663"/>
      <c r="AG1" s="663"/>
    </row>
    <row r="2" spans="1:37" ht="21" customHeight="1" thickBot="1">
      <c r="B2" s="662"/>
      <c r="C2" s="662"/>
      <c r="D2" s="662"/>
      <c r="E2" s="662"/>
      <c r="F2" s="662"/>
      <c r="G2" s="662"/>
      <c r="H2" s="662"/>
      <c r="I2" s="662"/>
      <c r="J2" s="662"/>
      <c r="K2" s="662"/>
      <c r="L2" s="662"/>
      <c r="M2" s="662"/>
      <c r="N2" s="662"/>
      <c r="O2" s="662"/>
      <c r="P2" s="662"/>
      <c r="Q2" s="662"/>
      <c r="R2" s="662"/>
      <c r="S2" s="662"/>
      <c r="T2" s="662"/>
      <c r="U2" s="662"/>
      <c r="V2" s="663"/>
      <c r="W2" s="663"/>
      <c r="X2" s="663"/>
      <c r="Y2" s="663"/>
      <c r="Z2" s="664"/>
      <c r="AA2" s="665"/>
      <c r="AB2" s="665"/>
      <c r="AC2" s="665"/>
      <c r="AD2" s="665"/>
      <c r="AE2" s="665"/>
      <c r="AF2" s="665"/>
      <c r="AG2" s="665"/>
    </row>
    <row r="3" spans="1:37" ht="27" customHeight="1" thickBot="1">
      <c r="A3" s="1498" t="s">
        <v>6</v>
      </c>
      <c r="B3" s="1498"/>
      <c r="C3" s="1499"/>
      <c r="D3" s="1500" t="str">
        <f>IF(基本情報入力シート!M16="","",基本情報入力シート!M16)</f>
        <v>社会福祉法人ならけん</v>
      </c>
      <c r="E3" s="1501"/>
      <c r="F3" s="1501"/>
      <c r="G3" s="1501"/>
      <c r="H3" s="1501"/>
      <c r="I3" s="1501"/>
      <c r="J3" s="1501"/>
      <c r="K3" s="1501"/>
      <c r="L3" s="1501"/>
      <c r="M3" s="1501"/>
      <c r="N3" s="1501"/>
      <c r="O3" s="1502"/>
      <c r="P3" s="666"/>
      <c r="Q3" s="666"/>
      <c r="R3" s="666"/>
      <c r="S3" s="667"/>
      <c r="U3" s="667"/>
    </row>
    <row r="4" spans="1:37" ht="21" customHeight="1" thickBot="1">
      <c r="A4" s="668"/>
      <c r="B4" s="668"/>
      <c r="C4" s="668"/>
      <c r="D4" s="669"/>
      <c r="E4" s="669"/>
      <c r="F4" s="669"/>
      <c r="G4" s="669"/>
      <c r="H4" s="669"/>
      <c r="I4" s="669"/>
      <c r="J4" s="669"/>
      <c r="K4" s="669"/>
      <c r="L4" s="669"/>
      <c r="M4" s="669"/>
      <c r="N4" s="669"/>
      <c r="O4" s="669"/>
      <c r="P4" s="669"/>
      <c r="Q4" s="669"/>
      <c r="R4" s="669"/>
      <c r="S4" s="667"/>
      <c r="U4" s="667"/>
    </row>
    <row r="5" spans="1:37" ht="27.75" customHeight="1" thickBot="1">
      <c r="A5" s="1503" t="s">
        <v>553</v>
      </c>
      <c r="B5" s="1504"/>
      <c r="C5" s="1504"/>
      <c r="D5" s="1504"/>
      <c r="E5" s="1504"/>
      <c r="F5" s="1504"/>
      <c r="G5" s="1504"/>
      <c r="H5" s="1504"/>
      <c r="I5" s="1504"/>
      <c r="J5" s="1504"/>
      <c r="K5" s="1504"/>
      <c r="L5" s="1504"/>
      <c r="M5" s="1504"/>
      <c r="N5" s="1504"/>
      <c r="O5" s="670">
        <f>SUM(AG12:AG111)</f>
        <v>762640</v>
      </c>
      <c r="P5" s="669"/>
      <c r="Q5" s="669"/>
      <c r="R5" s="669"/>
      <c r="S5" s="667"/>
      <c r="U5" s="667"/>
    </row>
    <row r="6" spans="1:37" ht="21" customHeight="1">
      <c r="S6" s="671"/>
      <c r="AG6" s="672"/>
    </row>
    <row r="7" spans="1:37" ht="18" customHeight="1">
      <c r="A7" s="1505"/>
      <c r="B7" s="1507" t="s">
        <v>324</v>
      </c>
      <c r="C7" s="1508"/>
      <c r="D7" s="1508"/>
      <c r="E7" s="1508"/>
      <c r="F7" s="1508"/>
      <c r="G7" s="1508"/>
      <c r="H7" s="1508"/>
      <c r="I7" s="1508"/>
      <c r="J7" s="1508"/>
      <c r="K7" s="1509"/>
      <c r="L7" s="1513" t="s">
        <v>94</v>
      </c>
      <c r="M7" s="673"/>
      <c r="N7" s="674"/>
      <c r="O7" s="1515" t="s">
        <v>106</v>
      </c>
      <c r="P7" s="1519" t="s">
        <v>56</v>
      </c>
      <c r="Q7" s="1513" t="s">
        <v>529</v>
      </c>
      <c r="R7" s="1513" t="s">
        <v>556</v>
      </c>
      <c r="S7" s="1521" t="s">
        <v>490</v>
      </c>
      <c r="T7" s="1523" t="s">
        <v>491</v>
      </c>
      <c r="U7" s="1525" t="s">
        <v>557</v>
      </c>
      <c r="V7" s="1525"/>
      <c r="W7" s="1525"/>
      <c r="X7" s="1525"/>
      <c r="Y7" s="1525"/>
      <c r="Z7" s="1525"/>
      <c r="AA7" s="1525"/>
      <c r="AB7" s="1525"/>
      <c r="AC7" s="1525"/>
      <c r="AD7" s="1525"/>
      <c r="AE7" s="1525"/>
      <c r="AF7" s="1526"/>
      <c r="AG7" s="1492" t="s">
        <v>554</v>
      </c>
      <c r="AH7" s="1493"/>
      <c r="AI7" s="1493"/>
      <c r="AJ7" s="1493"/>
      <c r="AK7" s="1494"/>
    </row>
    <row r="8" spans="1:37" ht="21.75" customHeight="1">
      <c r="A8" s="1506"/>
      <c r="B8" s="1510"/>
      <c r="C8" s="1511"/>
      <c r="D8" s="1511"/>
      <c r="E8" s="1511"/>
      <c r="F8" s="1511"/>
      <c r="G8" s="1511"/>
      <c r="H8" s="1511"/>
      <c r="I8" s="1511"/>
      <c r="J8" s="1511"/>
      <c r="K8" s="1512"/>
      <c r="L8" s="1514"/>
      <c r="M8" s="1517" t="s">
        <v>166</v>
      </c>
      <c r="N8" s="1518"/>
      <c r="O8" s="1516"/>
      <c r="P8" s="1520"/>
      <c r="Q8" s="1514"/>
      <c r="R8" s="1514"/>
      <c r="S8" s="1522"/>
      <c r="T8" s="1524"/>
      <c r="U8" s="1525"/>
      <c r="V8" s="1525"/>
      <c r="W8" s="1525"/>
      <c r="X8" s="1525"/>
      <c r="Y8" s="1525"/>
      <c r="Z8" s="1525"/>
      <c r="AA8" s="1525"/>
      <c r="AB8" s="1525"/>
      <c r="AC8" s="1525"/>
      <c r="AD8" s="1525"/>
      <c r="AE8" s="1525"/>
      <c r="AF8" s="1526"/>
      <c r="AG8" s="1495"/>
      <c r="AH8" s="1496"/>
      <c r="AI8" s="1496"/>
      <c r="AJ8" s="1496"/>
      <c r="AK8" s="1497"/>
    </row>
    <row r="9" spans="1:37" ht="13.5" customHeight="1">
      <c r="A9" s="1506"/>
      <c r="B9" s="1510"/>
      <c r="C9" s="1511"/>
      <c r="D9" s="1511"/>
      <c r="E9" s="1511"/>
      <c r="F9" s="1511"/>
      <c r="G9" s="1511"/>
      <c r="H9" s="1511"/>
      <c r="I9" s="1511"/>
      <c r="J9" s="1511"/>
      <c r="K9" s="1512"/>
      <c r="L9" s="1514"/>
      <c r="M9" s="676"/>
      <c r="N9" s="677"/>
      <c r="O9" s="1516"/>
      <c r="P9" s="1520"/>
      <c r="Q9" s="1514"/>
      <c r="R9" s="1514"/>
      <c r="S9" s="1522"/>
      <c r="T9" s="1524"/>
      <c r="U9" s="1525"/>
      <c r="V9" s="1525"/>
      <c r="W9" s="1525"/>
      <c r="X9" s="1525"/>
      <c r="Y9" s="1525"/>
      <c r="Z9" s="1525"/>
      <c r="AA9" s="1525"/>
      <c r="AB9" s="1525"/>
      <c r="AC9" s="1525"/>
      <c r="AD9" s="1525"/>
      <c r="AE9" s="1525"/>
      <c r="AF9" s="1525"/>
      <c r="AG9" s="854"/>
      <c r="AH9" s="853"/>
      <c r="AI9" s="675"/>
      <c r="AJ9" s="853"/>
      <c r="AK9" s="675"/>
    </row>
    <row r="10" spans="1:37" ht="150" customHeight="1">
      <c r="A10" s="1506"/>
      <c r="B10" s="1510"/>
      <c r="C10" s="1511"/>
      <c r="D10" s="1511"/>
      <c r="E10" s="1511"/>
      <c r="F10" s="1511"/>
      <c r="G10" s="1511"/>
      <c r="H10" s="1511"/>
      <c r="I10" s="1511"/>
      <c r="J10" s="1511"/>
      <c r="K10" s="1512"/>
      <c r="L10" s="1514"/>
      <c r="M10" s="678" t="s">
        <v>167</v>
      </c>
      <c r="N10" s="678" t="s">
        <v>168</v>
      </c>
      <c r="O10" s="1516"/>
      <c r="P10" s="1520"/>
      <c r="Q10" s="1514"/>
      <c r="R10" s="1514"/>
      <c r="S10" s="1522"/>
      <c r="T10" s="1524"/>
      <c r="U10" s="1525"/>
      <c r="V10" s="1525"/>
      <c r="W10" s="1525"/>
      <c r="X10" s="1525"/>
      <c r="Y10" s="1525"/>
      <c r="Z10" s="1525"/>
      <c r="AA10" s="1525"/>
      <c r="AB10" s="1525"/>
      <c r="AC10" s="1525"/>
      <c r="AD10" s="1525"/>
      <c r="AE10" s="1525"/>
      <c r="AF10" s="1525"/>
      <c r="AG10" s="854" t="s">
        <v>555</v>
      </c>
      <c r="AH10" s="853" t="s">
        <v>494</v>
      </c>
      <c r="AI10" s="854" t="s">
        <v>493</v>
      </c>
      <c r="AJ10" s="853" t="s">
        <v>495</v>
      </c>
      <c r="AK10" s="854" t="s">
        <v>493</v>
      </c>
    </row>
    <row r="11" spans="1:37" ht="14.25">
      <c r="A11" s="679"/>
      <c r="B11" s="680"/>
      <c r="C11" s="681"/>
      <c r="D11" s="681"/>
      <c r="E11" s="681"/>
      <c r="F11" s="681"/>
      <c r="G11" s="681"/>
      <c r="H11" s="681"/>
      <c r="I11" s="681"/>
      <c r="J11" s="681"/>
      <c r="K11" s="682"/>
      <c r="L11" s="683"/>
      <c r="M11" s="683"/>
      <c r="N11" s="683"/>
      <c r="O11" s="684"/>
      <c r="P11" s="685"/>
      <c r="Q11" s="685"/>
      <c r="R11" s="685"/>
      <c r="S11" s="686"/>
      <c r="T11" s="687"/>
      <c r="U11" s="688"/>
      <c r="V11" s="689"/>
      <c r="W11" s="689"/>
      <c r="X11" s="689"/>
      <c r="Y11" s="689"/>
      <c r="Z11" s="689"/>
      <c r="AA11" s="689"/>
      <c r="AB11" s="689"/>
      <c r="AC11" s="689"/>
      <c r="AD11" s="689"/>
      <c r="AE11" s="689"/>
      <c r="AF11" s="689"/>
      <c r="AG11" s="686"/>
      <c r="AH11" s="690"/>
      <c r="AI11" s="690"/>
      <c r="AJ11" s="691"/>
      <c r="AK11" s="691"/>
    </row>
    <row r="12" spans="1:37" ht="36.75" customHeight="1">
      <c r="A12" s="692">
        <v>1</v>
      </c>
      <c r="B12" s="693">
        <f>IF(基本情報入力シート!C34="","",基本情報入力シート!C34)</f>
        <v>2</v>
      </c>
      <c r="C12" s="694">
        <f>IF(基本情報入力シート!D34="","",基本情報入力シート!D34)</f>
        <v>9</v>
      </c>
      <c r="D12" s="695">
        <f>IF(基本情報入力シート!E34="","",基本情報入力シート!E34)</f>
        <v>1</v>
      </c>
      <c r="E12" s="695">
        <f>IF(基本情報入力シート!F34="","",基本情報入力シート!F34)</f>
        <v>0</v>
      </c>
      <c r="F12" s="695">
        <f>IF(基本情報入力シート!G34="","",基本情報入力シート!G34)</f>
        <v>1</v>
      </c>
      <c r="G12" s="695">
        <f>IF(基本情報入力シート!H34="","",基本情報入力シート!H34)</f>
        <v>0</v>
      </c>
      <c r="H12" s="695">
        <f>IF(基本情報入力シート!I34="","",基本情報入力シート!I34)</f>
        <v>0</v>
      </c>
      <c r="I12" s="695">
        <f>IF(基本情報入力シート!J34="","",基本情報入力シート!J34)</f>
        <v>0</v>
      </c>
      <c r="J12" s="695">
        <f>IF(基本情報入力シート!K34="","",基本情報入力シート!K34)</f>
        <v>0</v>
      </c>
      <c r="K12" s="696">
        <f>IF(基本情報入力シート!L34="","",基本情報入力シート!L34)</f>
        <v>0</v>
      </c>
      <c r="L12" s="697" t="str">
        <f>IF(基本情報入力シート!M34="","",基本情報入力シート!M34)</f>
        <v>奈良市</v>
      </c>
      <c r="M12" s="697" t="str">
        <f>IF(基本情報入力シート!R34="","",基本情報入力シート!R34)</f>
        <v>奈良県</v>
      </c>
      <c r="N12" s="697" t="str">
        <f>IF(基本情報入力シート!W34="","",基本情報入力シート!W34)</f>
        <v>奈良市</v>
      </c>
      <c r="O12" s="692" t="str">
        <f>IF(基本情報入力シート!X34="","",基本情報入力シート!X34)</f>
        <v>ホームヘルプステーションならけん</v>
      </c>
      <c r="P12" s="698" t="str">
        <f>IF(基本情報入力シート!Y34="","",基本情報入力シート!Y34)</f>
        <v>居宅介護</v>
      </c>
      <c r="Q12" s="698" t="str">
        <f>IF(基本情報入力シート!AB34="","",基本情報入力シート!AB34)</f>
        <v>無し</v>
      </c>
      <c r="R12" s="699" t="s">
        <v>524</v>
      </c>
      <c r="S12" s="535">
        <f>IF(基本情報入力シート!AA34="","",基本情報入力シート!AA34)</f>
        <v>277750</v>
      </c>
      <c r="T12" s="700">
        <f>IF(基本情報入力シート!Y34="","",VLOOKUP(P12,【参考】サービス種類別交付率!$A$3:$C$32,3,FALSE))</f>
        <v>3.5999999999999997E-2</v>
      </c>
      <c r="U12" s="701" t="s">
        <v>19</v>
      </c>
      <c r="V12" s="702">
        <v>4</v>
      </c>
      <c r="W12" s="703" t="s">
        <v>11</v>
      </c>
      <c r="X12" s="863">
        <f t="array" ref="X12">IF(O12="","",①補助金計画書!$Z$32:$AA$32)</f>
        <v>2</v>
      </c>
      <c r="Y12" s="704" t="s">
        <v>73</v>
      </c>
      <c r="Z12" s="864">
        <v>4</v>
      </c>
      <c r="AA12" s="705" t="s">
        <v>11</v>
      </c>
      <c r="AB12" s="864">
        <f t="array" ref="AB12">IF(O12="","",①補助金計画書!$AE$32:$AF$32)</f>
        <v>9</v>
      </c>
      <c r="AC12" s="705" t="s">
        <v>15</v>
      </c>
      <c r="AD12" s="706" t="s">
        <v>30</v>
      </c>
      <c r="AE12" s="707">
        <f>IF(X12="","",AB12-X12+1)</f>
        <v>8</v>
      </c>
      <c r="AF12" s="708" t="s">
        <v>50</v>
      </c>
      <c r="AG12" s="709">
        <f t="shared" ref="AG12:AG43" si="0">IFERROR(ROUNDDOWN(S12*T12,0)*AE12,"")</f>
        <v>79992</v>
      </c>
      <c r="AH12" s="861">
        <v>53000</v>
      </c>
      <c r="AI12" s="861">
        <v>34000</v>
      </c>
      <c r="AJ12" s="862">
        <v>20000</v>
      </c>
      <c r="AK12" s="862">
        <v>15000</v>
      </c>
    </row>
    <row r="13" spans="1:37" ht="36.75" customHeight="1">
      <c r="A13" s="692">
        <f>A12+1</f>
        <v>2</v>
      </c>
      <c r="B13" s="693">
        <f>IF(基本情報入力シート!C35="","",基本情報入力シート!C35)</f>
        <v>2</v>
      </c>
      <c r="C13" s="694">
        <f>IF(基本情報入力シート!D35="","",基本情報入力シート!D35)</f>
        <v>9</v>
      </c>
      <c r="D13" s="695">
        <f>IF(基本情報入力シート!E35="","",基本情報入力シート!E35)</f>
        <v>1</v>
      </c>
      <c r="E13" s="695">
        <f>IF(基本情報入力シート!F35="","",基本情報入力シート!F35)</f>
        <v>0</v>
      </c>
      <c r="F13" s="695">
        <f>IF(基本情報入力シート!G35="","",基本情報入力シート!G35)</f>
        <v>2</v>
      </c>
      <c r="G13" s="695">
        <f>IF(基本情報入力シート!H35="","",基本情報入力シート!H35)</f>
        <v>0</v>
      </c>
      <c r="H13" s="695">
        <f>IF(基本情報入力シート!I35="","",基本情報入力シート!I35)</f>
        <v>0</v>
      </c>
      <c r="I13" s="695">
        <f>IF(基本情報入力シート!J35="","",基本情報入力シート!J35)</f>
        <v>0</v>
      </c>
      <c r="J13" s="695">
        <f>IF(基本情報入力シート!K35="","",基本情報入力シート!K35)</f>
        <v>0</v>
      </c>
      <c r="K13" s="696">
        <f>IF(基本情報入力シート!L35="","",基本情報入力シート!L35)</f>
        <v>0</v>
      </c>
      <c r="L13" s="697" t="str">
        <f>IF(基本情報入力シート!M35="","",基本情報入力シート!M35)</f>
        <v>奈良県</v>
      </c>
      <c r="M13" s="697" t="str">
        <f>IF(基本情報入力シート!R35="","",基本情報入力シート!R35)</f>
        <v>奈良県</v>
      </c>
      <c r="N13" s="697" t="str">
        <f>IF(基本情報入力シート!W35="","",基本情報入力シート!W35)</f>
        <v>大和郡山市</v>
      </c>
      <c r="O13" s="692" t="str">
        <f>IF(基本情報入力シート!X35="","",基本情報入力シート!X35)</f>
        <v>デイサービス　ならけん</v>
      </c>
      <c r="P13" s="698" t="str">
        <f>IF(基本情報入力シート!Y35="","",基本情報入力シート!Y35)</f>
        <v>生活介護</v>
      </c>
      <c r="Q13" s="698" t="str">
        <f>IF(基本情報入力シート!AB35="","",基本情報入力シート!AB35)</f>
        <v>無し</v>
      </c>
      <c r="R13" s="699" t="s">
        <v>524</v>
      </c>
      <c r="S13" s="535">
        <f>IF(基本情報入力シート!AA35="","",基本情報入力シート!AA35)</f>
        <v>1221600</v>
      </c>
      <c r="T13" s="700">
        <f>IF(基本情報入力シート!Y35="","",VLOOKUP(P13,【参考】サービス種類別交付率!$A$3:$C$32,3,FALSE))</f>
        <v>1.0999999999999999E-2</v>
      </c>
      <c r="U13" s="701" t="s">
        <v>19</v>
      </c>
      <c r="V13" s="702">
        <v>4</v>
      </c>
      <c r="W13" s="703" t="s">
        <v>11</v>
      </c>
      <c r="X13" s="863">
        <f t="array" ref="X13">IF(O13="","",①補助金計画書!$Z$32:$AA$32)</f>
        <v>2</v>
      </c>
      <c r="Y13" s="704" t="s">
        <v>73</v>
      </c>
      <c r="Z13" s="864">
        <v>4</v>
      </c>
      <c r="AA13" s="705" t="s">
        <v>11</v>
      </c>
      <c r="AB13" s="864">
        <f t="array" ref="AB13">IF(O13="","",①補助金計画書!$AE$32:$AF$32)</f>
        <v>9</v>
      </c>
      <c r="AC13" s="705" t="s">
        <v>15</v>
      </c>
      <c r="AD13" s="706" t="s">
        <v>30</v>
      </c>
      <c r="AE13" s="707">
        <f t="shared" ref="AE13:AE76" si="1">IF(X13="","",AB13-X13+1)</f>
        <v>8</v>
      </c>
      <c r="AF13" s="708" t="s">
        <v>50</v>
      </c>
      <c r="AG13" s="709">
        <f t="shared" si="0"/>
        <v>107496</v>
      </c>
      <c r="AH13" s="861">
        <v>85000</v>
      </c>
      <c r="AI13" s="861">
        <v>70000</v>
      </c>
      <c r="AJ13" s="862">
        <v>35000</v>
      </c>
      <c r="AK13" s="862">
        <v>15000</v>
      </c>
    </row>
    <row r="14" spans="1:37" ht="36.75" customHeight="1">
      <c r="A14" s="692">
        <f t="shared" ref="A14:A77" si="2">A13+1</f>
        <v>3</v>
      </c>
      <c r="B14" s="693">
        <f>IF(基本情報入力シート!C36="","",基本情報入力シート!C36)</f>
        <v>2</v>
      </c>
      <c r="C14" s="694">
        <f>IF(基本情報入力シート!D36="","",基本情報入力シート!D36)</f>
        <v>9</v>
      </c>
      <c r="D14" s="695">
        <f>IF(基本情報入力シート!E36="","",基本情報入力シート!E36)</f>
        <v>2</v>
      </c>
      <c r="E14" s="695">
        <f>IF(基本情報入力シート!F36="","",基本情報入力シート!F36)</f>
        <v>0</v>
      </c>
      <c r="F14" s="695">
        <f>IF(基本情報入力シート!G36="","",基本情報入力シート!G36)</f>
        <v>3</v>
      </c>
      <c r="G14" s="695">
        <f>IF(基本情報入力シート!H36="","",基本情報入力シート!H36)</f>
        <v>0</v>
      </c>
      <c r="H14" s="695">
        <f>IF(基本情報入力シート!I36="","",基本情報入力シート!I36)</f>
        <v>0</v>
      </c>
      <c r="I14" s="695">
        <f>IF(基本情報入力シート!J36="","",基本情報入力シート!J36)</f>
        <v>0</v>
      </c>
      <c r="J14" s="695">
        <f>IF(基本情報入力シート!K36="","",基本情報入力シート!K36)</f>
        <v>0</v>
      </c>
      <c r="K14" s="696">
        <f>IF(基本情報入力シート!L36="","",基本情報入力シート!L36)</f>
        <v>0</v>
      </c>
      <c r="L14" s="697" t="str">
        <f>IF(基本情報入力シート!M36="","",基本情報入力シート!M36)</f>
        <v>奈良県</v>
      </c>
      <c r="M14" s="697" t="str">
        <f>IF(基本情報入力シート!R36="","",基本情報入力シート!R36)</f>
        <v>奈良県</v>
      </c>
      <c r="N14" s="697" t="str">
        <f>IF(基本情報入力シート!W36="","",基本情報入力シート!W36)</f>
        <v>生駒市</v>
      </c>
      <c r="O14" s="692" t="str">
        <f>IF(基本情報入力シート!X36="","",基本情報入力シート!X36)</f>
        <v>グループホームならけん</v>
      </c>
      <c r="P14" s="698" t="str">
        <f>IF(基本情報入力シート!Y36="","",基本情報入力シート!Y36)</f>
        <v>共同生活援助（指定共同生活援助）</v>
      </c>
      <c r="Q14" s="698" t="str">
        <f>IF(基本情報入力シート!AB36="","",基本情報入力シート!AB36)</f>
        <v>無し</v>
      </c>
      <c r="R14" s="699" t="s">
        <v>524</v>
      </c>
      <c r="S14" s="535">
        <f>IF(基本情報入力シート!AA36="","",基本情報入力シート!AA36)</f>
        <v>1035000</v>
      </c>
      <c r="T14" s="700">
        <f>IF(基本情報入力シート!Y36="","",VLOOKUP(P14,【参考】サービス種類別交付率!$A$3:$C$32,3,FALSE))</f>
        <v>2.4E-2</v>
      </c>
      <c r="U14" s="701" t="s">
        <v>19</v>
      </c>
      <c r="V14" s="702">
        <v>4</v>
      </c>
      <c r="W14" s="703" t="s">
        <v>11</v>
      </c>
      <c r="X14" s="863">
        <f t="array" ref="X14">IF(O14="","",①補助金計画書!$Z$32:$AA$32)</f>
        <v>2</v>
      </c>
      <c r="Y14" s="704" t="s">
        <v>73</v>
      </c>
      <c r="Z14" s="864">
        <v>4</v>
      </c>
      <c r="AA14" s="705" t="s">
        <v>11</v>
      </c>
      <c r="AB14" s="864">
        <f t="array" ref="AB14">IF(O14="","",①補助金計画書!$AE$32:$AF$32)</f>
        <v>9</v>
      </c>
      <c r="AC14" s="705" t="s">
        <v>15</v>
      </c>
      <c r="AD14" s="706" t="s">
        <v>30</v>
      </c>
      <c r="AE14" s="707">
        <f t="shared" si="1"/>
        <v>8</v>
      </c>
      <c r="AF14" s="708" t="s">
        <v>50</v>
      </c>
      <c r="AG14" s="709">
        <f t="shared" si="0"/>
        <v>198720</v>
      </c>
      <c r="AH14" s="861">
        <v>150000</v>
      </c>
      <c r="AI14" s="861">
        <v>120000</v>
      </c>
      <c r="AJ14" s="862">
        <v>50000</v>
      </c>
      <c r="AK14" s="862">
        <v>50000</v>
      </c>
    </row>
    <row r="15" spans="1:37" ht="36.75" customHeight="1">
      <c r="A15" s="692">
        <f t="shared" si="2"/>
        <v>4</v>
      </c>
      <c r="B15" s="693">
        <f>IF(基本情報入力シート!C37="","",基本情報入力シート!C37)</f>
        <v>2</v>
      </c>
      <c r="C15" s="694">
        <f>IF(基本情報入力シート!D37="","",基本情報入力シート!D37)</f>
        <v>9</v>
      </c>
      <c r="D15" s="695">
        <f>IF(基本情報入力シート!E37="","",基本情報入力シート!E37)</f>
        <v>5</v>
      </c>
      <c r="E15" s="695">
        <f>IF(基本情報入力シート!F37="","",基本情報入力シート!F37)</f>
        <v>0</v>
      </c>
      <c r="F15" s="695">
        <f>IF(基本情報入力シート!G37="","",基本情報入力シート!G37)</f>
        <v>4</v>
      </c>
      <c r="G15" s="695">
        <f>IF(基本情報入力シート!H37="","",基本情報入力シート!H37)</f>
        <v>0</v>
      </c>
      <c r="H15" s="695">
        <f>IF(基本情報入力シート!I37="","",基本情報入力シート!I37)</f>
        <v>0</v>
      </c>
      <c r="I15" s="695">
        <f>IF(基本情報入力シート!J37="","",基本情報入力シート!J37)</f>
        <v>0</v>
      </c>
      <c r="J15" s="695">
        <f>IF(基本情報入力シート!K37="","",基本情報入力シート!K37)</f>
        <v>0</v>
      </c>
      <c r="K15" s="696">
        <f>IF(基本情報入力シート!L37="","",基本情報入力シート!L37)</f>
        <v>0</v>
      </c>
      <c r="L15" s="697" t="str">
        <f>IF(基本情報入力シート!M37="","",基本情報入力シート!M37)</f>
        <v>奈良県</v>
      </c>
      <c r="M15" s="697" t="str">
        <f>IF(基本情報入力シート!R37="","",基本情報入力シート!R37)</f>
        <v>奈良県</v>
      </c>
      <c r="N15" s="697" t="str">
        <f>IF(基本情報入力シート!W37="","",基本情報入力シート!W37)</f>
        <v>桜井市</v>
      </c>
      <c r="O15" s="692" t="str">
        <f>IF(基本情報入力シート!X37="","",基本情報入力シート!X37)</f>
        <v>ならけんひろば</v>
      </c>
      <c r="P15" s="698" t="str">
        <f>IF(基本情報入力シート!Y37="","",基本情報入力シート!Y37)</f>
        <v>児童発達支援</v>
      </c>
      <c r="Q15" s="698" t="str">
        <f>IF(基本情報入力シート!AB37="","",基本情報入力シート!AB37)</f>
        <v>有り</v>
      </c>
      <c r="R15" s="699" t="s">
        <v>524</v>
      </c>
      <c r="S15" s="535">
        <f>IF(基本情報入力シート!AA37="","",基本情報入力シート!AA37)</f>
        <v>1136300</v>
      </c>
      <c r="T15" s="700">
        <f>IF(基本情報入力シート!Y37="","",VLOOKUP(P15,【参考】サービス種類別交付率!$A$3:$C$32,3,FALSE))</f>
        <v>1.9E-2</v>
      </c>
      <c r="U15" s="701" t="s">
        <v>19</v>
      </c>
      <c r="V15" s="702">
        <v>4</v>
      </c>
      <c r="W15" s="703" t="s">
        <v>11</v>
      </c>
      <c r="X15" s="863">
        <f t="array" ref="X15">IF(O15="","",①補助金計画書!$Z$32:$AA$32)</f>
        <v>2</v>
      </c>
      <c r="Y15" s="704" t="s">
        <v>73</v>
      </c>
      <c r="Z15" s="864">
        <v>4</v>
      </c>
      <c r="AA15" s="705" t="s">
        <v>11</v>
      </c>
      <c r="AB15" s="864">
        <f t="array" ref="AB15">IF(O15="","",①補助金計画書!$AE$32:$AF$32)</f>
        <v>9</v>
      </c>
      <c r="AC15" s="705" t="s">
        <v>15</v>
      </c>
      <c r="AD15" s="706" t="s">
        <v>30</v>
      </c>
      <c r="AE15" s="707">
        <f t="shared" si="1"/>
        <v>8</v>
      </c>
      <c r="AF15" s="708" t="s">
        <v>50</v>
      </c>
      <c r="AG15" s="709">
        <f t="shared" si="0"/>
        <v>172712</v>
      </c>
      <c r="AH15" s="861">
        <v>99000</v>
      </c>
      <c r="AI15" s="861">
        <v>80000</v>
      </c>
      <c r="AJ15" s="862">
        <v>80000</v>
      </c>
      <c r="AK15" s="862">
        <v>40000</v>
      </c>
    </row>
    <row r="16" spans="1:37" ht="36.75" customHeight="1">
      <c r="A16" s="692">
        <f t="shared" si="2"/>
        <v>5</v>
      </c>
      <c r="B16" s="693">
        <f>IF(基本情報入力シート!C38="","",基本情報入力シート!C38)</f>
        <v>2</v>
      </c>
      <c r="C16" s="694">
        <f>IF(基本情報入力シート!D38="","",基本情報入力シート!D38)</f>
        <v>9</v>
      </c>
      <c r="D16" s="695">
        <f>IF(基本情報入力シート!E38="","",基本情報入力シート!E38)</f>
        <v>5</v>
      </c>
      <c r="E16" s="695">
        <f>IF(基本情報入力シート!F38="","",基本情報入力シート!F38)</f>
        <v>0</v>
      </c>
      <c r="F16" s="695">
        <f>IF(基本情報入力シート!G38="","",基本情報入力シート!G38)</f>
        <v>4</v>
      </c>
      <c r="G16" s="695">
        <f>IF(基本情報入力シート!H38="","",基本情報入力シート!H38)</f>
        <v>0</v>
      </c>
      <c r="H16" s="695">
        <f>IF(基本情報入力シート!I38="","",基本情報入力シート!I38)</f>
        <v>0</v>
      </c>
      <c r="I16" s="695">
        <f>IF(基本情報入力シート!J38="","",基本情報入力シート!J38)</f>
        <v>0</v>
      </c>
      <c r="J16" s="695">
        <f>IF(基本情報入力シート!K38="","",基本情報入力シート!K38)</f>
        <v>0</v>
      </c>
      <c r="K16" s="696">
        <f>IF(基本情報入力シート!L38="","",基本情報入力シート!L38)</f>
        <v>0</v>
      </c>
      <c r="L16" s="697" t="str">
        <f>IF(基本情報入力シート!M38="","",基本情報入力シート!M38)</f>
        <v>奈良県</v>
      </c>
      <c r="M16" s="697" t="str">
        <f>IF(基本情報入力シート!R38="","",基本情報入力シート!R38)</f>
        <v>奈良県</v>
      </c>
      <c r="N16" s="697" t="str">
        <f>IF(基本情報入力シート!W38="","",基本情報入力シート!W38)</f>
        <v>桜井市</v>
      </c>
      <c r="O16" s="692" t="str">
        <f>IF(基本情報入力シート!X38="","",基本情報入力シート!X38)</f>
        <v>ならけんひろば</v>
      </c>
      <c r="P16" s="698" t="str">
        <f>IF(基本情報入力シート!Y38="","",基本情報入力シート!Y38)</f>
        <v>放課後等デイサービス</v>
      </c>
      <c r="Q16" s="698" t="str">
        <f>IF(基本情報入力シート!AB38="","",基本情報入力シート!AB38)</f>
        <v>有り</v>
      </c>
      <c r="R16" s="699" t="s">
        <v>524</v>
      </c>
      <c r="S16" s="535">
        <f>IF(基本情報入力シート!AA38="","",基本情報入力シート!AA38)</f>
        <v>1340300</v>
      </c>
      <c r="T16" s="700">
        <f>IF(基本情報入力シート!Y38="","",VLOOKUP(P16,【参考】サービス種類別交付率!$A$3:$C$32,3,FALSE))</f>
        <v>1.9E-2</v>
      </c>
      <c r="U16" s="701" t="s">
        <v>19</v>
      </c>
      <c r="V16" s="702">
        <v>4</v>
      </c>
      <c r="W16" s="703" t="s">
        <v>11</v>
      </c>
      <c r="X16" s="863">
        <f t="array" ref="X16">IF(O16="","",①補助金計画書!$Z$32:$AA$32)</f>
        <v>2</v>
      </c>
      <c r="Y16" s="704" t="s">
        <v>73</v>
      </c>
      <c r="Z16" s="864">
        <v>4</v>
      </c>
      <c r="AA16" s="705" t="s">
        <v>11</v>
      </c>
      <c r="AB16" s="864">
        <f t="array" ref="AB16">IF(O16="","",①補助金計画書!$AE$32:$AF$32)</f>
        <v>9</v>
      </c>
      <c r="AC16" s="705" t="s">
        <v>15</v>
      </c>
      <c r="AD16" s="706" t="s">
        <v>30</v>
      </c>
      <c r="AE16" s="707">
        <f t="shared" si="1"/>
        <v>8</v>
      </c>
      <c r="AF16" s="708" t="s">
        <v>50</v>
      </c>
      <c r="AG16" s="709">
        <f t="shared" si="0"/>
        <v>203720</v>
      </c>
      <c r="AH16" s="861">
        <v>180000</v>
      </c>
      <c r="AI16" s="861">
        <v>100000</v>
      </c>
      <c r="AJ16" s="862">
        <v>30000</v>
      </c>
      <c r="AK16" s="862">
        <v>30000</v>
      </c>
    </row>
    <row r="17" spans="1:37" ht="36.75" customHeight="1">
      <c r="A17" s="692">
        <f t="shared" si="2"/>
        <v>6</v>
      </c>
      <c r="B17" s="693" t="str">
        <f>IF(基本情報入力シート!C39="","",基本情報入力シート!C39)</f>
        <v/>
      </c>
      <c r="C17" s="694" t="str">
        <f>IF(基本情報入力シート!D39="","",基本情報入力シート!D39)</f>
        <v/>
      </c>
      <c r="D17" s="695" t="str">
        <f>IF(基本情報入力シート!E39="","",基本情報入力シート!E39)</f>
        <v/>
      </c>
      <c r="E17" s="695" t="str">
        <f>IF(基本情報入力シート!F39="","",基本情報入力シート!F39)</f>
        <v/>
      </c>
      <c r="F17" s="695" t="str">
        <f>IF(基本情報入力シート!G39="","",基本情報入力シート!G39)</f>
        <v/>
      </c>
      <c r="G17" s="695" t="str">
        <f>IF(基本情報入力シート!H39="","",基本情報入力シート!H39)</f>
        <v/>
      </c>
      <c r="H17" s="695" t="str">
        <f>IF(基本情報入力シート!I39="","",基本情報入力シート!I39)</f>
        <v/>
      </c>
      <c r="I17" s="695" t="str">
        <f>IF(基本情報入力シート!J39="","",基本情報入力シート!J39)</f>
        <v/>
      </c>
      <c r="J17" s="695" t="str">
        <f>IF(基本情報入力シート!K39="","",基本情報入力シート!K39)</f>
        <v/>
      </c>
      <c r="K17" s="696" t="str">
        <f>IF(基本情報入力シート!L39="","",基本情報入力シート!L39)</f>
        <v/>
      </c>
      <c r="L17" s="697" t="str">
        <f>IF(基本情報入力シート!M39="","",基本情報入力シート!M39)</f>
        <v/>
      </c>
      <c r="M17" s="697" t="str">
        <f>IF(基本情報入力シート!R39="","",基本情報入力シート!R39)</f>
        <v/>
      </c>
      <c r="N17" s="697" t="str">
        <f>IF(基本情報入力シート!W39="","",基本情報入力シート!W39)</f>
        <v/>
      </c>
      <c r="O17" s="692" t="str">
        <f>IF(基本情報入力シート!X39="","",基本情報入力シート!X39)</f>
        <v/>
      </c>
      <c r="P17" s="698" t="str">
        <f>IF(基本情報入力シート!Y39="","",基本情報入力シート!Y39)</f>
        <v/>
      </c>
      <c r="Q17" s="698" t="str">
        <f>IF(基本情報入力シート!AB39="","",基本情報入力シート!AB39)</f>
        <v/>
      </c>
      <c r="R17" s="699"/>
      <c r="S17" s="535" t="str">
        <f>IF(基本情報入力シート!AA39="","",基本情報入力シート!AA39)</f>
        <v/>
      </c>
      <c r="T17" s="700" t="str">
        <f>IF(基本情報入力シート!Y39="","",VLOOKUP(P17,【参考】サービス種類別交付率!$A$3:$C$32,3,FALSE))</f>
        <v/>
      </c>
      <c r="U17" s="701" t="s">
        <v>153</v>
      </c>
      <c r="V17" s="702">
        <v>4</v>
      </c>
      <c r="W17" s="703" t="s">
        <v>11</v>
      </c>
      <c r="X17" s="863" t="str">
        <f t="array" ref="X17">IF(O17="","",①補助金計画書!$Z$32:$AA$32)</f>
        <v/>
      </c>
      <c r="Y17" s="704" t="s">
        <v>73</v>
      </c>
      <c r="Z17" s="864">
        <v>4</v>
      </c>
      <c r="AA17" s="705" t="s">
        <v>154</v>
      </c>
      <c r="AB17" s="864" t="str">
        <f t="array" ref="AB17">IF(O17="","",①補助金計画書!$AE$32:$AF$32)</f>
        <v/>
      </c>
      <c r="AC17" s="705" t="s">
        <v>156</v>
      </c>
      <c r="AD17" s="706" t="s">
        <v>157</v>
      </c>
      <c r="AE17" s="707" t="str">
        <f t="shared" si="1"/>
        <v/>
      </c>
      <c r="AF17" s="708" t="s">
        <v>158</v>
      </c>
      <c r="AG17" s="709" t="str">
        <f t="shared" si="0"/>
        <v/>
      </c>
      <c r="AH17" s="861"/>
      <c r="AI17" s="861"/>
      <c r="AJ17" s="862"/>
      <c r="AK17" s="862"/>
    </row>
    <row r="18" spans="1:37" ht="36.75" customHeight="1">
      <c r="A18" s="692">
        <f t="shared" si="2"/>
        <v>7</v>
      </c>
      <c r="B18" s="693" t="str">
        <f>IF(基本情報入力シート!C40="","",基本情報入力シート!C40)</f>
        <v/>
      </c>
      <c r="C18" s="694" t="str">
        <f>IF(基本情報入力シート!D40="","",基本情報入力シート!D40)</f>
        <v/>
      </c>
      <c r="D18" s="695" t="str">
        <f>IF(基本情報入力シート!E40="","",基本情報入力シート!E40)</f>
        <v/>
      </c>
      <c r="E18" s="695" t="str">
        <f>IF(基本情報入力シート!F40="","",基本情報入力シート!F40)</f>
        <v/>
      </c>
      <c r="F18" s="695" t="str">
        <f>IF(基本情報入力シート!G40="","",基本情報入力シート!G40)</f>
        <v/>
      </c>
      <c r="G18" s="695" t="str">
        <f>IF(基本情報入力シート!H40="","",基本情報入力シート!H40)</f>
        <v/>
      </c>
      <c r="H18" s="695" t="str">
        <f>IF(基本情報入力シート!I40="","",基本情報入力シート!I40)</f>
        <v/>
      </c>
      <c r="I18" s="695" t="str">
        <f>IF(基本情報入力シート!J40="","",基本情報入力シート!J40)</f>
        <v/>
      </c>
      <c r="J18" s="695" t="str">
        <f>IF(基本情報入力シート!K40="","",基本情報入力シート!K40)</f>
        <v/>
      </c>
      <c r="K18" s="696" t="str">
        <f>IF(基本情報入力シート!L40="","",基本情報入力シート!L40)</f>
        <v/>
      </c>
      <c r="L18" s="697" t="str">
        <f>IF(基本情報入力シート!M40="","",基本情報入力シート!M40)</f>
        <v/>
      </c>
      <c r="M18" s="697" t="str">
        <f>IF(基本情報入力シート!R40="","",基本情報入力シート!R40)</f>
        <v/>
      </c>
      <c r="N18" s="697" t="str">
        <f>IF(基本情報入力シート!W40="","",基本情報入力シート!W40)</f>
        <v/>
      </c>
      <c r="O18" s="692" t="str">
        <f>IF(基本情報入力シート!X40="","",基本情報入力シート!X40)</f>
        <v/>
      </c>
      <c r="P18" s="698" t="str">
        <f>IF(基本情報入力シート!Y40="","",基本情報入力シート!Y40)</f>
        <v/>
      </c>
      <c r="Q18" s="698" t="str">
        <f>IF(基本情報入力シート!AB40="","",基本情報入力シート!AB40)</f>
        <v/>
      </c>
      <c r="R18" s="699"/>
      <c r="S18" s="535" t="str">
        <f>IF(基本情報入力シート!AA40="","",基本情報入力シート!AA40)</f>
        <v/>
      </c>
      <c r="T18" s="700" t="str">
        <f>IF(基本情報入力シート!Y40="","",VLOOKUP(P18,【参考】サービス種類別交付率!$A$3:$C$32,3,FALSE))</f>
        <v/>
      </c>
      <c r="U18" s="701" t="s">
        <v>153</v>
      </c>
      <c r="V18" s="702">
        <v>4</v>
      </c>
      <c r="W18" s="703" t="s">
        <v>11</v>
      </c>
      <c r="X18" s="863" t="str">
        <f t="array" ref="X18">IF(O18="","",①補助金計画書!$Z$32:$AA$32)</f>
        <v/>
      </c>
      <c r="Y18" s="704" t="s">
        <v>73</v>
      </c>
      <c r="Z18" s="864">
        <v>4</v>
      </c>
      <c r="AA18" s="705" t="s">
        <v>154</v>
      </c>
      <c r="AB18" s="864" t="str">
        <f t="array" ref="AB18">IF(O18="","",①補助金計画書!$AE$32:$AF$32)</f>
        <v/>
      </c>
      <c r="AC18" s="705" t="s">
        <v>156</v>
      </c>
      <c r="AD18" s="706" t="s">
        <v>157</v>
      </c>
      <c r="AE18" s="707" t="str">
        <f t="shared" si="1"/>
        <v/>
      </c>
      <c r="AF18" s="708" t="s">
        <v>158</v>
      </c>
      <c r="AG18" s="709" t="str">
        <f t="shared" si="0"/>
        <v/>
      </c>
      <c r="AH18" s="861"/>
      <c r="AI18" s="861"/>
      <c r="AJ18" s="862"/>
      <c r="AK18" s="862"/>
    </row>
    <row r="19" spans="1:37" ht="36.75" customHeight="1">
      <c r="A19" s="692">
        <f t="shared" si="2"/>
        <v>8</v>
      </c>
      <c r="B19" s="693" t="str">
        <f>IF(基本情報入力シート!C41="","",基本情報入力シート!C41)</f>
        <v/>
      </c>
      <c r="C19" s="694" t="str">
        <f>IF(基本情報入力シート!D41="","",基本情報入力シート!D41)</f>
        <v/>
      </c>
      <c r="D19" s="695" t="str">
        <f>IF(基本情報入力シート!E41="","",基本情報入力シート!E41)</f>
        <v/>
      </c>
      <c r="E19" s="695" t="str">
        <f>IF(基本情報入力シート!F41="","",基本情報入力シート!F41)</f>
        <v/>
      </c>
      <c r="F19" s="695" t="str">
        <f>IF(基本情報入力シート!G41="","",基本情報入力シート!G41)</f>
        <v/>
      </c>
      <c r="G19" s="695" t="str">
        <f>IF(基本情報入力シート!H41="","",基本情報入力シート!H41)</f>
        <v/>
      </c>
      <c r="H19" s="695" t="str">
        <f>IF(基本情報入力シート!I41="","",基本情報入力シート!I41)</f>
        <v/>
      </c>
      <c r="I19" s="695" t="str">
        <f>IF(基本情報入力シート!J41="","",基本情報入力シート!J41)</f>
        <v/>
      </c>
      <c r="J19" s="695" t="str">
        <f>IF(基本情報入力シート!K41="","",基本情報入力シート!K41)</f>
        <v/>
      </c>
      <c r="K19" s="696" t="str">
        <f>IF(基本情報入力シート!L41="","",基本情報入力シート!L41)</f>
        <v/>
      </c>
      <c r="L19" s="697" t="str">
        <f>IF(基本情報入力シート!M41="","",基本情報入力シート!M41)</f>
        <v/>
      </c>
      <c r="M19" s="697" t="str">
        <f>IF(基本情報入力シート!R41="","",基本情報入力シート!R41)</f>
        <v/>
      </c>
      <c r="N19" s="697" t="str">
        <f>IF(基本情報入力シート!W41="","",基本情報入力シート!W41)</f>
        <v/>
      </c>
      <c r="O19" s="692" t="str">
        <f>IF(基本情報入力シート!X41="","",基本情報入力シート!X41)</f>
        <v/>
      </c>
      <c r="P19" s="698" t="str">
        <f>IF(基本情報入力シート!Y41="","",基本情報入力シート!Y41)</f>
        <v/>
      </c>
      <c r="Q19" s="698" t="str">
        <f>IF(基本情報入力シート!AB41="","",基本情報入力シート!AB41)</f>
        <v/>
      </c>
      <c r="R19" s="699"/>
      <c r="S19" s="535" t="str">
        <f>IF(基本情報入力シート!AA41="","",基本情報入力シート!AA41)</f>
        <v/>
      </c>
      <c r="T19" s="700" t="str">
        <f>IF(基本情報入力シート!Y41="","",VLOOKUP(P19,【参考】サービス種類別交付率!$A$3:$C$32,3,FALSE))</f>
        <v/>
      </c>
      <c r="U19" s="701" t="s">
        <v>153</v>
      </c>
      <c r="V19" s="702">
        <v>4</v>
      </c>
      <c r="W19" s="703" t="s">
        <v>11</v>
      </c>
      <c r="X19" s="863" t="str">
        <f t="array" ref="X19">IF(O19="","",①補助金計画書!$Z$32:$AA$32)</f>
        <v/>
      </c>
      <c r="Y19" s="704" t="s">
        <v>73</v>
      </c>
      <c r="Z19" s="864">
        <v>4</v>
      </c>
      <c r="AA19" s="705" t="s">
        <v>154</v>
      </c>
      <c r="AB19" s="864" t="str">
        <f t="array" ref="AB19">IF(O19="","",①補助金計画書!$AE$32:$AF$32)</f>
        <v/>
      </c>
      <c r="AC19" s="705" t="s">
        <v>156</v>
      </c>
      <c r="AD19" s="706" t="s">
        <v>157</v>
      </c>
      <c r="AE19" s="707" t="str">
        <f t="shared" si="1"/>
        <v/>
      </c>
      <c r="AF19" s="708" t="s">
        <v>158</v>
      </c>
      <c r="AG19" s="709" t="str">
        <f t="shared" si="0"/>
        <v/>
      </c>
      <c r="AH19" s="861"/>
      <c r="AI19" s="862"/>
      <c r="AJ19" s="861"/>
      <c r="AK19" s="862"/>
    </row>
    <row r="20" spans="1:37" ht="36.75" customHeight="1">
      <c r="A20" s="692">
        <f t="shared" si="2"/>
        <v>9</v>
      </c>
      <c r="B20" s="693" t="str">
        <f>IF(基本情報入力シート!C42="","",基本情報入力シート!C42)</f>
        <v/>
      </c>
      <c r="C20" s="694" t="str">
        <f>IF(基本情報入力シート!D42="","",基本情報入力シート!D42)</f>
        <v/>
      </c>
      <c r="D20" s="695" t="str">
        <f>IF(基本情報入力シート!E42="","",基本情報入力シート!E42)</f>
        <v/>
      </c>
      <c r="E20" s="695" t="str">
        <f>IF(基本情報入力シート!F42="","",基本情報入力シート!F42)</f>
        <v/>
      </c>
      <c r="F20" s="695" t="str">
        <f>IF(基本情報入力シート!G42="","",基本情報入力シート!G42)</f>
        <v/>
      </c>
      <c r="G20" s="695" t="str">
        <f>IF(基本情報入力シート!H42="","",基本情報入力シート!H42)</f>
        <v/>
      </c>
      <c r="H20" s="695" t="str">
        <f>IF(基本情報入力シート!I42="","",基本情報入力シート!I42)</f>
        <v/>
      </c>
      <c r="I20" s="695" t="str">
        <f>IF(基本情報入力シート!J42="","",基本情報入力シート!J42)</f>
        <v/>
      </c>
      <c r="J20" s="695" t="str">
        <f>IF(基本情報入力シート!K42="","",基本情報入力シート!K42)</f>
        <v/>
      </c>
      <c r="K20" s="696" t="str">
        <f>IF(基本情報入力シート!L42="","",基本情報入力シート!L42)</f>
        <v/>
      </c>
      <c r="L20" s="697" t="str">
        <f>IF(基本情報入力シート!M42="","",基本情報入力シート!M42)</f>
        <v/>
      </c>
      <c r="M20" s="697" t="str">
        <f>IF(基本情報入力シート!R42="","",基本情報入力シート!R42)</f>
        <v/>
      </c>
      <c r="N20" s="697" t="str">
        <f>IF(基本情報入力シート!W42="","",基本情報入力シート!W42)</f>
        <v/>
      </c>
      <c r="O20" s="692" t="str">
        <f>IF(基本情報入力シート!X42="","",基本情報入力シート!X42)</f>
        <v/>
      </c>
      <c r="P20" s="698" t="str">
        <f>IF(基本情報入力シート!Y42="","",基本情報入力シート!Y42)</f>
        <v/>
      </c>
      <c r="Q20" s="698" t="str">
        <f>IF(基本情報入力シート!AB42="","",基本情報入力シート!AB42)</f>
        <v/>
      </c>
      <c r="R20" s="699"/>
      <c r="S20" s="535" t="str">
        <f>IF(基本情報入力シート!AA42="","",基本情報入力シート!AA42)</f>
        <v/>
      </c>
      <c r="T20" s="700" t="str">
        <f>IF(基本情報入力シート!Y42="","",VLOOKUP(P20,【参考】サービス種類別交付率!$A$3:$C$32,3,FALSE))</f>
        <v/>
      </c>
      <c r="U20" s="701" t="s">
        <v>153</v>
      </c>
      <c r="V20" s="702">
        <v>4</v>
      </c>
      <c r="W20" s="703" t="s">
        <v>11</v>
      </c>
      <c r="X20" s="863" t="str">
        <f t="array" ref="X20">IF(O20="","",①補助金計画書!$Z$32:$AA$32)</f>
        <v/>
      </c>
      <c r="Y20" s="704" t="s">
        <v>73</v>
      </c>
      <c r="Z20" s="864">
        <v>4</v>
      </c>
      <c r="AA20" s="705" t="s">
        <v>154</v>
      </c>
      <c r="AB20" s="864" t="str">
        <f t="array" ref="AB20">IF(O20="","",①補助金計画書!$AE$32:$AF$32)</f>
        <v/>
      </c>
      <c r="AC20" s="705" t="s">
        <v>156</v>
      </c>
      <c r="AD20" s="706" t="s">
        <v>157</v>
      </c>
      <c r="AE20" s="707" t="str">
        <f t="shared" si="1"/>
        <v/>
      </c>
      <c r="AF20" s="708" t="s">
        <v>158</v>
      </c>
      <c r="AG20" s="709" t="str">
        <f t="shared" si="0"/>
        <v/>
      </c>
      <c r="AH20" s="861"/>
      <c r="AI20" s="862"/>
      <c r="AJ20" s="861"/>
      <c r="AK20" s="862"/>
    </row>
    <row r="21" spans="1:37" ht="36.75" customHeight="1">
      <c r="A21" s="692">
        <f t="shared" si="2"/>
        <v>10</v>
      </c>
      <c r="B21" s="693" t="str">
        <f>IF(基本情報入力シート!C43="","",基本情報入力シート!C43)</f>
        <v/>
      </c>
      <c r="C21" s="694" t="str">
        <f>IF(基本情報入力シート!D43="","",基本情報入力シート!D43)</f>
        <v/>
      </c>
      <c r="D21" s="695" t="str">
        <f>IF(基本情報入力シート!E43="","",基本情報入力シート!E43)</f>
        <v/>
      </c>
      <c r="E21" s="695" t="str">
        <f>IF(基本情報入力シート!F43="","",基本情報入力シート!F43)</f>
        <v/>
      </c>
      <c r="F21" s="695" t="str">
        <f>IF(基本情報入力シート!G43="","",基本情報入力シート!G43)</f>
        <v/>
      </c>
      <c r="G21" s="695" t="str">
        <f>IF(基本情報入力シート!H43="","",基本情報入力シート!H43)</f>
        <v/>
      </c>
      <c r="H21" s="695" t="str">
        <f>IF(基本情報入力シート!I43="","",基本情報入力シート!I43)</f>
        <v/>
      </c>
      <c r="I21" s="695" t="str">
        <f>IF(基本情報入力シート!J43="","",基本情報入力シート!J43)</f>
        <v/>
      </c>
      <c r="J21" s="695" t="str">
        <f>IF(基本情報入力シート!K43="","",基本情報入力シート!K43)</f>
        <v/>
      </c>
      <c r="K21" s="696" t="str">
        <f>IF(基本情報入力シート!L43="","",基本情報入力シート!L43)</f>
        <v/>
      </c>
      <c r="L21" s="697" t="str">
        <f>IF(基本情報入力シート!M43="","",基本情報入力シート!M43)</f>
        <v/>
      </c>
      <c r="M21" s="697" t="str">
        <f>IF(基本情報入力シート!R43="","",基本情報入力シート!R43)</f>
        <v/>
      </c>
      <c r="N21" s="697" t="str">
        <f>IF(基本情報入力シート!W43="","",基本情報入力シート!W43)</f>
        <v/>
      </c>
      <c r="O21" s="692" t="str">
        <f>IF(基本情報入力シート!X43="","",基本情報入力シート!X43)</f>
        <v/>
      </c>
      <c r="P21" s="698" t="str">
        <f>IF(基本情報入力シート!Y43="","",基本情報入力シート!Y43)</f>
        <v/>
      </c>
      <c r="Q21" s="698" t="str">
        <f>IF(基本情報入力シート!AB43="","",基本情報入力シート!AB43)</f>
        <v/>
      </c>
      <c r="R21" s="699"/>
      <c r="S21" s="535" t="str">
        <f>IF(基本情報入力シート!AA43="","",基本情報入力シート!AA43)</f>
        <v/>
      </c>
      <c r="T21" s="700" t="str">
        <f>IF(基本情報入力シート!Y43="","",VLOOKUP(P21,【参考】サービス種類別交付率!$A$3:$C$32,3,FALSE))</f>
        <v/>
      </c>
      <c r="U21" s="701" t="s">
        <v>153</v>
      </c>
      <c r="V21" s="702">
        <v>4</v>
      </c>
      <c r="W21" s="703" t="s">
        <v>11</v>
      </c>
      <c r="X21" s="863" t="str">
        <f t="array" ref="X21">IF(O21="","",①補助金計画書!$Z$32:$AA$32)</f>
        <v/>
      </c>
      <c r="Y21" s="704" t="s">
        <v>73</v>
      </c>
      <c r="Z21" s="864">
        <v>4</v>
      </c>
      <c r="AA21" s="705" t="s">
        <v>154</v>
      </c>
      <c r="AB21" s="864" t="str">
        <f t="array" ref="AB21">IF(O21="","",①補助金計画書!$AE$32:$AF$32)</f>
        <v/>
      </c>
      <c r="AC21" s="705" t="s">
        <v>156</v>
      </c>
      <c r="AD21" s="706" t="s">
        <v>157</v>
      </c>
      <c r="AE21" s="707" t="str">
        <f t="shared" si="1"/>
        <v/>
      </c>
      <c r="AF21" s="708" t="s">
        <v>158</v>
      </c>
      <c r="AG21" s="709" t="str">
        <f t="shared" si="0"/>
        <v/>
      </c>
      <c r="AH21" s="861"/>
      <c r="AI21" s="862"/>
      <c r="AJ21" s="861"/>
      <c r="AK21" s="862"/>
    </row>
    <row r="22" spans="1:37" ht="36.75" customHeight="1">
      <c r="A22" s="692">
        <f t="shared" si="2"/>
        <v>11</v>
      </c>
      <c r="B22" s="693" t="str">
        <f>IF(基本情報入力シート!C44="","",基本情報入力シート!C44)</f>
        <v/>
      </c>
      <c r="C22" s="694" t="str">
        <f>IF(基本情報入力シート!D44="","",基本情報入力シート!D44)</f>
        <v/>
      </c>
      <c r="D22" s="695" t="str">
        <f>IF(基本情報入力シート!E44="","",基本情報入力シート!E44)</f>
        <v/>
      </c>
      <c r="E22" s="695" t="str">
        <f>IF(基本情報入力シート!F44="","",基本情報入力シート!F44)</f>
        <v/>
      </c>
      <c r="F22" s="695" t="str">
        <f>IF(基本情報入力シート!G44="","",基本情報入力シート!G44)</f>
        <v/>
      </c>
      <c r="G22" s="695" t="str">
        <f>IF(基本情報入力シート!H44="","",基本情報入力シート!H44)</f>
        <v/>
      </c>
      <c r="H22" s="695" t="str">
        <f>IF(基本情報入力シート!I44="","",基本情報入力シート!I44)</f>
        <v/>
      </c>
      <c r="I22" s="695" t="str">
        <f>IF(基本情報入力シート!J44="","",基本情報入力シート!J44)</f>
        <v/>
      </c>
      <c r="J22" s="695" t="str">
        <f>IF(基本情報入力シート!K44="","",基本情報入力シート!K44)</f>
        <v/>
      </c>
      <c r="K22" s="696" t="str">
        <f>IF(基本情報入力シート!L44="","",基本情報入力シート!L44)</f>
        <v/>
      </c>
      <c r="L22" s="697" t="str">
        <f>IF(基本情報入力シート!M44="","",基本情報入力シート!M44)</f>
        <v/>
      </c>
      <c r="M22" s="697" t="str">
        <f>IF(基本情報入力シート!R44="","",基本情報入力シート!R44)</f>
        <v/>
      </c>
      <c r="N22" s="697" t="str">
        <f>IF(基本情報入力シート!W44="","",基本情報入力シート!W44)</f>
        <v/>
      </c>
      <c r="O22" s="692" t="str">
        <f>IF(基本情報入力シート!X44="","",基本情報入力シート!X44)</f>
        <v/>
      </c>
      <c r="P22" s="698" t="str">
        <f>IF(基本情報入力シート!Y44="","",基本情報入力シート!Y44)</f>
        <v/>
      </c>
      <c r="Q22" s="698" t="str">
        <f>IF(基本情報入力シート!AB44="","",基本情報入力シート!AB44)</f>
        <v/>
      </c>
      <c r="R22" s="699"/>
      <c r="S22" s="535" t="str">
        <f>IF(基本情報入力シート!AA44="","",基本情報入力シート!AA44)</f>
        <v/>
      </c>
      <c r="T22" s="700" t="str">
        <f>IF(基本情報入力シート!Y44="","",VLOOKUP(P22,【参考】サービス種類別交付率!$A$3:$C$32,3,FALSE))</f>
        <v/>
      </c>
      <c r="U22" s="701" t="s">
        <v>153</v>
      </c>
      <c r="V22" s="702">
        <v>4</v>
      </c>
      <c r="W22" s="703" t="s">
        <v>11</v>
      </c>
      <c r="X22" s="863" t="str">
        <f t="array" ref="X22">IF(O22="","",①補助金計画書!$Z$32:$AA$32)</f>
        <v/>
      </c>
      <c r="Y22" s="704" t="s">
        <v>73</v>
      </c>
      <c r="Z22" s="864">
        <v>4</v>
      </c>
      <c r="AA22" s="705" t="s">
        <v>154</v>
      </c>
      <c r="AB22" s="864" t="str">
        <f t="array" ref="AB22">IF(O22="","",①補助金計画書!$AE$32:$AF$32)</f>
        <v/>
      </c>
      <c r="AC22" s="705" t="s">
        <v>156</v>
      </c>
      <c r="AD22" s="706" t="s">
        <v>157</v>
      </c>
      <c r="AE22" s="707" t="str">
        <f t="shared" si="1"/>
        <v/>
      </c>
      <c r="AF22" s="708" t="s">
        <v>158</v>
      </c>
      <c r="AG22" s="709" t="str">
        <f t="shared" si="0"/>
        <v/>
      </c>
      <c r="AH22" s="861"/>
      <c r="AI22" s="862"/>
      <c r="AJ22" s="861"/>
      <c r="AK22" s="862"/>
    </row>
    <row r="23" spans="1:37" ht="36.75" customHeight="1">
      <c r="A23" s="692">
        <f t="shared" si="2"/>
        <v>12</v>
      </c>
      <c r="B23" s="693" t="str">
        <f>IF(基本情報入力シート!C45="","",基本情報入力シート!C45)</f>
        <v/>
      </c>
      <c r="C23" s="694" t="str">
        <f>IF(基本情報入力シート!D45="","",基本情報入力シート!D45)</f>
        <v/>
      </c>
      <c r="D23" s="695" t="str">
        <f>IF(基本情報入力シート!E45="","",基本情報入力シート!E45)</f>
        <v/>
      </c>
      <c r="E23" s="695" t="str">
        <f>IF(基本情報入力シート!F45="","",基本情報入力シート!F45)</f>
        <v/>
      </c>
      <c r="F23" s="695" t="str">
        <f>IF(基本情報入力シート!G45="","",基本情報入力シート!G45)</f>
        <v/>
      </c>
      <c r="G23" s="695" t="str">
        <f>IF(基本情報入力シート!H45="","",基本情報入力シート!H45)</f>
        <v/>
      </c>
      <c r="H23" s="695" t="str">
        <f>IF(基本情報入力シート!I45="","",基本情報入力シート!I45)</f>
        <v/>
      </c>
      <c r="I23" s="695" t="str">
        <f>IF(基本情報入力シート!J45="","",基本情報入力シート!J45)</f>
        <v/>
      </c>
      <c r="J23" s="695" t="str">
        <f>IF(基本情報入力シート!K45="","",基本情報入力シート!K45)</f>
        <v/>
      </c>
      <c r="K23" s="696" t="str">
        <f>IF(基本情報入力シート!L45="","",基本情報入力シート!L45)</f>
        <v/>
      </c>
      <c r="L23" s="697" t="str">
        <f>IF(基本情報入力シート!M45="","",基本情報入力シート!M45)</f>
        <v/>
      </c>
      <c r="M23" s="697" t="str">
        <f>IF(基本情報入力シート!R45="","",基本情報入力シート!R45)</f>
        <v/>
      </c>
      <c r="N23" s="697" t="str">
        <f>IF(基本情報入力シート!W45="","",基本情報入力シート!W45)</f>
        <v/>
      </c>
      <c r="O23" s="692" t="str">
        <f>IF(基本情報入力シート!X45="","",基本情報入力シート!X45)</f>
        <v/>
      </c>
      <c r="P23" s="698" t="str">
        <f>IF(基本情報入力シート!Y45="","",基本情報入力シート!Y45)</f>
        <v/>
      </c>
      <c r="Q23" s="698" t="str">
        <f>IF(基本情報入力シート!AB45="","",基本情報入力シート!AB45)</f>
        <v/>
      </c>
      <c r="R23" s="699"/>
      <c r="S23" s="535" t="str">
        <f>IF(基本情報入力シート!AA45="","",基本情報入力シート!AA45)</f>
        <v/>
      </c>
      <c r="T23" s="700" t="str">
        <f>IF(基本情報入力シート!Y45="","",VLOOKUP(P23,【参考】サービス種類別交付率!$A$3:$C$32,3,FALSE))</f>
        <v/>
      </c>
      <c r="U23" s="701" t="s">
        <v>153</v>
      </c>
      <c r="V23" s="702">
        <v>4</v>
      </c>
      <c r="W23" s="703" t="s">
        <v>11</v>
      </c>
      <c r="X23" s="863" t="str">
        <f t="array" ref="X23">IF(O23="","",①補助金計画書!$Z$32:$AA$32)</f>
        <v/>
      </c>
      <c r="Y23" s="704" t="s">
        <v>73</v>
      </c>
      <c r="Z23" s="864">
        <v>4</v>
      </c>
      <c r="AA23" s="705" t="s">
        <v>154</v>
      </c>
      <c r="AB23" s="864" t="str">
        <f t="array" ref="AB23">IF(O23="","",①補助金計画書!$AE$32:$AF$32)</f>
        <v/>
      </c>
      <c r="AC23" s="705" t="s">
        <v>156</v>
      </c>
      <c r="AD23" s="706" t="s">
        <v>157</v>
      </c>
      <c r="AE23" s="707" t="str">
        <f t="shared" si="1"/>
        <v/>
      </c>
      <c r="AF23" s="708" t="s">
        <v>158</v>
      </c>
      <c r="AG23" s="709" t="str">
        <f t="shared" si="0"/>
        <v/>
      </c>
      <c r="AH23" s="861"/>
      <c r="AI23" s="862"/>
      <c r="AJ23" s="861"/>
      <c r="AK23" s="862"/>
    </row>
    <row r="24" spans="1:37" ht="36.75" customHeight="1">
      <c r="A24" s="692">
        <f t="shared" si="2"/>
        <v>13</v>
      </c>
      <c r="B24" s="693" t="str">
        <f>IF(基本情報入力シート!C46="","",基本情報入力シート!C46)</f>
        <v/>
      </c>
      <c r="C24" s="694" t="str">
        <f>IF(基本情報入力シート!D46="","",基本情報入力シート!D46)</f>
        <v/>
      </c>
      <c r="D24" s="695" t="str">
        <f>IF(基本情報入力シート!E46="","",基本情報入力シート!E46)</f>
        <v/>
      </c>
      <c r="E24" s="695" t="str">
        <f>IF(基本情報入力シート!F46="","",基本情報入力シート!F46)</f>
        <v/>
      </c>
      <c r="F24" s="695" t="str">
        <f>IF(基本情報入力シート!G46="","",基本情報入力シート!G46)</f>
        <v/>
      </c>
      <c r="G24" s="695" t="str">
        <f>IF(基本情報入力シート!H46="","",基本情報入力シート!H46)</f>
        <v/>
      </c>
      <c r="H24" s="695" t="str">
        <f>IF(基本情報入力シート!I46="","",基本情報入力シート!I46)</f>
        <v/>
      </c>
      <c r="I24" s="695" t="str">
        <f>IF(基本情報入力シート!J46="","",基本情報入力シート!J46)</f>
        <v/>
      </c>
      <c r="J24" s="695" t="str">
        <f>IF(基本情報入力シート!K46="","",基本情報入力シート!K46)</f>
        <v/>
      </c>
      <c r="K24" s="696" t="str">
        <f>IF(基本情報入力シート!L46="","",基本情報入力シート!L46)</f>
        <v/>
      </c>
      <c r="L24" s="697" t="str">
        <f>IF(基本情報入力シート!M46="","",基本情報入力シート!M46)</f>
        <v/>
      </c>
      <c r="M24" s="697" t="str">
        <f>IF(基本情報入力シート!R46="","",基本情報入力シート!R46)</f>
        <v/>
      </c>
      <c r="N24" s="697" t="str">
        <f>IF(基本情報入力シート!W46="","",基本情報入力シート!W46)</f>
        <v/>
      </c>
      <c r="O24" s="692" t="str">
        <f>IF(基本情報入力シート!X46="","",基本情報入力シート!X46)</f>
        <v/>
      </c>
      <c r="P24" s="698" t="str">
        <f>IF(基本情報入力シート!Y46="","",基本情報入力シート!Y46)</f>
        <v/>
      </c>
      <c r="Q24" s="698" t="str">
        <f>IF(基本情報入力シート!AB46="","",基本情報入力シート!AB46)</f>
        <v/>
      </c>
      <c r="R24" s="699"/>
      <c r="S24" s="535" t="str">
        <f>IF(基本情報入力シート!AA46="","",基本情報入力シート!AA46)</f>
        <v/>
      </c>
      <c r="T24" s="700" t="str">
        <f>IF(基本情報入力シート!Y46="","",VLOOKUP(P24,【参考】サービス種類別交付率!$A$3:$C$32,3,FALSE))</f>
        <v/>
      </c>
      <c r="U24" s="701" t="s">
        <v>153</v>
      </c>
      <c r="V24" s="702">
        <v>4</v>
      </c>
      <c r="W24" s="703" t="s">
        <v>11</v>
      </c>
      <c r="X24" s="863" t="str">
        <f t="array" ref="X24">IF(O24="","",①補助金計画書!$Z$32:$AA$32)</f>
        <v/>
      </c>
      <c r="Y24" s="704" t="s">
        <v>73</v>
      </c>
      <c r="Z24" s="864">
        <v>4</v>
      </c>
      <c r="AA24" s="705" t="s">
        <v>154</v>
      </c>
      <c r="AB24" s="864" t="str">
        <f t="array" ref="AB24">IF(O24="","",①補助金計画書!$AE$32:$AF$32)</f>
        <v/>
      </c>
      <c r="AC24" s="705" t="s">
        <v>156</v>
      </c>
      <c r="AD24" s="706" t="s">
        <v>157</v>
      </c>
      <c r="AE24" s="707" t="str">
        <f t="shared" si="1"/>
        <v/>
      </c>
      <c r="AF24" s="708" t="s">
        <v>158</v>
      </c>
      <c r="AG24" s="709" t="str">
        <f t="shared" si="0"/>
        <v/>
      </c>
      <c r="AH24" s="861"/>
      <c r="AI24" s="862"/>
      <c r="AJ24" s="861"/>
      <c r="AK24" s="862"/>
    </row>
    <row r="25" spans="1:37" ht="36.75" customHeight="1">
      <c r="A25" s="692">
        <f t="shared" si="2"/>
        <v>14</v>
      </c>
      <c r="B25" s="693" t="str">
        <f>IF(基本情報入力シート!C47="","",基本情報入力シート!C47)</f>
        <v/>
      </c>
      <c r="C25" s="694" t="str">
        <f>IF(基本情報入力シート!D47="","",基本情報入力シート!D47)</f>
        <v/>
      </c>
      <c r="D25" s="695" t="str">
        <f>IF(基本情報入力シート!E47="","",基本情報入力シート!E47)</f>
        <v/>
      </c>
      <c r="E25" s="695" t="str">
        <f>IF(基本情報入力シート!F47="","",基本情報入力シート!F47)</f>
        <v/>
      </c>
      <c r="F25" s="695" t="str">
        <f>IF(基本情報入力シート!G47="","",基本情報入力シート!G47)</f>
        <v/>
      </c>
      <c r="G25" s="695" t="str">
        <f>IF(基本情報入力シート!H47="","",基本情報入力シート!H47)</f>
        <v/>
      </c>
      <c r="H25" s="695" t="str">
        <f>IF(基本情報入力シート!I47="","",基本情報入力シート!I47)</f>
        <v/>
      </c>
      <c r="I25" s="695" t="str">
        <f>IF(基本情報入力シート!J47="","",基本情報入力シート!J47)</f>
        <v/>
      </c>
      <c r="J25" s="695" t="str">
        <f>IF(基本情報入力シート!K47="","",基本情報入力シート!K47)</f>
        <v/>
      </c>
      <c r="K25" s="696" t="str">
        <f>IF(基本情報入力シート!L47="","",基本情報入力シート!L47)</f>
        <v/>
      </c>
      <c r="L25" s="697" t="str">
        <f>IF(基本情報入力シート!M47="","",基本情報入力シート!M47)</f>
        <v/>
      </c>
      <c r="M25" s="697" t="str">
        <f>IF(基本情報入力シート!R47="","",基本情報入力シート!R47)</f>
        <v/>
      </c>
      <c r="N25" s="697" t="str">
        <f>IF(基本情報入力シート!W47="","",基本情報入力シート!W47)</f>
        <v/>
      </c>
      <c r="O25" s="692" t="str">
        <f>IF(基本情報入力シート!X47="","",基本情報入力シート!X47)</f>
        <v/>
      </c>
      <c r="P25" s="698" t="str">
        <f>IF(基本情報入力シート!Y47="","",基本情報入力シート!Y47)</f>
        <v/>
      </c>
      <c r="Q25" s="698" t="str">
        <f>IF(基本情報入力シート!AB47="","",基本情報入力シート!AB47)</f>
        <v/>
      </c>
      <c r="R25" s="699"/>
      <c r="S25" s="535" t="str">
        <f>IF(基本情報入力シート!AA47="","",基本情報入力シート!AA47)</f>
        <v/>
      </c>
      <c r="T25" s="700" t="str">
        <f>IF(基本情報入力シート!Y47="","",VLOOKUP(P25,【参考】サービス種類別交付率!$A$3:$C$32,3,FALSE))</f>
        <v/>
      </c>
      <c r="U25" s="701" t="s">
        <v>153</v>
      </c>
      <c r="V25" s="702">
        <v>4</v>
      </c>
      <c r="W25" s="703" t="s">
        <v>11</v>
      </c>
      <c r="X25" s="863" t="str">
        <f t="array" ref="X25">IF(O25="","",①補助金計画書!$Z$32:$AA$32)</f>
        <v/>
      </c>
      <c r="Y25" s="704" t="s">
        <v>73</v>
      </c>
      <c r="Z25" s="864">
        <v>4</v>
      </c>
      <c r="AA25" s="705" t="s">
        <v>154</v>
      </c>
      <c r="AB25" s="864" t="str">
        <f t="array" ref="AB25">IF(O25="","",①補助金計画書!$AE$32:$AF$32)</f>
        <v/>
      </c>
      <c r="AC25" s="705" t="s">
        <v>156</v>
      </c>
      <c r="AD25" s="706" t="s">
        <v>157</v>
      </c>
      <c r="AE25" s="707" t="str">
        <f t="shared" si="1"/>
        <v/>
      </c>
      <c r="AF25" s="708" t="s">
        <v>158</v>
      </c>
      <c r="AG25" s="709" t="str">
        <f t="shared" si="0"/>
        <v/>
      </c>
      <c r="AH25" s="861"/>
      <c r="AI25" s="862"/>
      <c r="AJ25" s="861"/>
      <c r="AK25" s="862"/>
    </row>
    <row r="26" spans="1:37" ht="36.75" customHeight="1">
      <c r="A26" s="692">
        <f t="shared" si="2"/>
        <v>15</v>
      </c>
      <c r="B26" s="693" t="str">
        <f>IF(基本情報入力シート!C48="","",基本情報入力シート!C48)</f>
        <v/>
      </c>
      <c r="C26" s="694" t="str">
        <f>IF(基本情報入力シート!D48="","",基本情報入力シート!D48)</f>
        <v/>
      </c>
      <c r="D26" s="695" t="str">
        <f>IF(基本情報入力シート!E48="","",基本情報入力シート!E48)</f>
        <v/>
      </c>
      <c r="E26" s="695" t="str">
        <f>IF(基本情報入力シート!F48="","",基本情報入力シート!F48)</f>
        <v/>
      </c>
      <c r="F26" s="695" t="str">
        <f>IF(基本情報入力シート!G48="","",基本情報入力シート!G48)</f>
        <v/>
      </c>
      <c r="G26" s="695" t="str">
        <f>IF(基本情報入力シート!H48="","",基本情報入力シート!H48)</f>
        <v/>
      </c>
      <c r="H26" s="695" t="str">
        <f>IF(基本情報入力シート!I48="","",基本情報入力シート!I48)</f>
        <v/>
      </c>
      <c r="I26" s="695" t="str">
        <f>IF(基本情報入力シート!J48="","",基本情報入力シート!J48)</f>
        <v/>
      </c>
      <c r="J26" s="695" t="str">
        <f>IF(基本情報入力シート!K48="","",基本情報入力シート!K48)</f>
        <v/>
      </c>
      <c r="K26" s="696" t="str">
        <f>IF(基本情報入力シート!L48="","",基本情報入力シート!L48)</f>
        <v/>
      </c>
      <c r="L26" s="697" t="str">
        <f>IF(基本情報入力シート!M48="","",基本情報入力シート!M48)</f>
        <v/>
      </c>
      <c r="M26" s="697" t="str">
        <f>IF(基本情報入力シート!R48="","",基本情報入力シート!R48)</f>
        <v/>
      </c>
      <c r="N26" s="697" t="str">
        <f>IF(基本情報入力シート!W48="","",基本情報入力シート!W48)</f>
        <v/>
      </c>
      <c r="O26" s="692" t="str">
        <f>IF(基本情報入力シート!X48="","",基本情報入力シート!X48)</f>
        <v/>
      </c>
      <c r="P26" s="698" t="str">
        <f>IF(基本情報入力シート!Y48="","",基本情報入力シート!Y48)</f>
        <v/>
      </c>
      <c r="Q26" s="698" t="str">
        <f>IF(基本情報入力シート!AB48="","",基本情報入力シート!AB48)</f>
        <v/>
      </c>
      <c r="R26" s="699"/>
      <c r="S26" s="535" t="str">
        <f>IF(基本情報入力シート!AA48="","",基本情報入力シート!AA48)</f>
        <v/>
      </c>
      <c r="T26" s="700" t="str">
        <f>IF(基本情報入力シート!Y48="","",VLOOKUP(P26,【参考】サービス種類別交付率!$A$3:$C$32,3,FALSE))</f>
        <v/>
      </c>
      <c r="U26" s="701" t="s">
        <v>153</v>
      </c>
      <c r="V26" s="702">
        <v>4</v>
      </c>
      <c r="W26" s="703" t="s">
        <v>11</v>
      </c>
      <c r="X26" s="863" t="str">
        <f t="array" ref="X26">IF(O26="","",①補助金計画書!$Z$32:$AA$32)</f>
        <v/>
      </c>
      <c r="Y26" s="704" t="s">
        <v>73</v>
      </c>
      <c r="Z26" s="864">
        <v>4</v>
      </c>
      <c r="AA26" s="705" t="s">
        <v>154</v>
      </c>
      <c r="AB26" s="864" t="str">
        <f t="array" ref="AB26">IF(O26="","",①補助金計画書!$AE$32:$AF$32)</f>
        <v/>
      </c>
      <c r="AC26" s="705" t="s">
        <v>156</v>
      </c>
      <c r="AD26" s="706" t="s">
        <v>157</v>
      </c>
      <c r="AE26" s="707" t="str">
        <f t="shared" si="1"/>
        <v/>
      </c>
      <c r="AF26" s="708" t="s">
        <v>158</v>
      </c>
      <c r="AG26" s="709" t="str">
        <f t="shared" si="0"/>
        <v/>
      </c>
      <c r="AH26" s="861"/>
      <c r="AI26" s="862"/>
      <c r="AJ26" s="861"/>
      <c r="AK26" s="862"/>
    </row>
    <row r="27" spans="1:37" ht="36.75" customHeight="1">
      <c r="A27" s="692">
        <f t="shared" si="2"/>
        <v>16</v>
      </c>
      <c r="B27" s="693" t="str">
        <f>IF(基本情報入力シート!C49="","",基本情報入力シート!C49)</f>
        <v/>
      </c>
      <c r="C27" s="694" t="str">
        <f>IF(基本情報入力シート!D49="","",基本情報入力シート!D49)</f>
        <v/>
      </c>
      <c r="D27" s="695" t="str">
        <f>IF(基本情報入力シート!E49="","",基本情報入力シート!E49)</f>
        <v/>
      </c>
      <c r="E27" s="695" t="str">
        <f>IF(基本情報入力シート!F49="","",基本情報入力シート!F49)</f>
        <v/>
      </c>
      <c r="F27" s="695" t="str">
        <f>IF(基本情報入力シート!G49="","",基本情報入力シート!G49)</f>
        <v/>
      </c>
      <c r="G27" s="695" t="str">
        <f>IF(基本情報入力シート!H49="","",基本情報入力シート!H49)</f>
        <v/>
      </c>
      <c r="H27" s="695" t="str">
        <f>IF(基本情報入力シート!I49="","",基本情報入力シート!I49)</f>
        <v/>
      </c>
      <c r="I27" s="695" t="str">
        <f>IF(基本情報入力シート!J49="","",基本情報入力シート!J49)</f>
        <v/>
      </c>
      <c r="J27" s="695" t="str">
        <f>IF(基本情報入力シート!K49="","",基本情報入力シート!K49)</f>
        <v/>
      </c>
      <c r="K27" s="696" t="str">
        <f>IF(基本情報入力シート!L49="","",基本情報入力シート!L49)</f>
        <v/>
      </c>
      <c r="L27" s="697" t="str">
        <f>IF(基本情報入力シート!M49="","",基本情報入力シート!M49)</f>
        <v/>
      </c>
      <c r="M27" s="697" t="str">
        <f>IF(基本情報入力シート!R49="","",基本情報入力シート!R49)</f>
        <v/>
      </c>
      <c r="N27" s="697" t="str">
        <f>IF(基本情報入力シート!W49="","",基本情報入力シート!W49)</f>
        <v/>
      </c>
      <c r="O27" s="692" t="str">
        <f>IF(基本情報入力シート!X49="","",基本情報入力シート!X49)</f>
        <v/>
      </c>
      <c r="P27" s="698" t="str">
        <f>IF(基本情報入力シート!Y49="","",基本情報入力シート!Y49)</f>
        <v/>
      </c>
      <c r="Q27" s="698" t="str">
        <f>IF(基本情報入力シート!AB49="","",基本情報入力シート!AB49)</f>
        <v/>
      </c>
      <c r="R27" s="699"/>
      <c r="S27" s="535" t="str">
        <f>IF(基本情報入力シート!AA49="","",基本情報入力シート!AA49)</f>
        <v/>
      </c>
      <c r="T27" s="700" t="str">
        <f>IF(基本情報入力シート!Y49="","",VLOOKUP(P27,【参考】サービス種類別交付率!$A$3:$C$32,3,FALSE))</f>
        <v/>
      </c>
      <c r="U27" s="701" t="s">
        <v>153</v>
      </c>
      <c r="V27" s="702">
        <v>4</v>
      </c>
      <c r="W27" s="703" t="s">
        <v>11</v>
      </c>
      <c r="X27" s="863" t="str">
        <f t="array" ref="X27">IF(O27="","",①補助金計画書!$Z$32:$AA$32)</f>
        <v/>
      </c>
      <c r="Y27" s="704" t="s">
        <v>73</v>
      </c>
      <c r="Z27" s="864">
        <v>4</v>
      </c>
      <c r="AA27" s="705" t="s">
        <v>154</v>
      </c>
      <c r="AB27" s="864" t="str">
        <f t="array" ref="AB27">IF(O27="","",①補助金計画書!$AE$32:$AF$32)</f>
        <v/>
      </c>
      <c r="AC27" s="705" t="s">
        <v>156</v>
      </c>
      <c r="AD27" s="706" t="s">
        <v>157</v>
      </c>
      <c r="AE27" s="707" t="str">
        <f t="shared" si="1"/>
        <v/>
      </c>
      <c r="AF27" s="708" t="s">
        <v>158</v>
      </c>
      <c r="AG27" s="709" t="str">
        <f t="shared" si="0"/>
        <v/>
      </c>
      <c r="AH27" s="861"/>
      <c r="AI27" s="862"/>
      <c r="AJ27" s="861"/>
      <c r="AK27" s="862"/>
    </row>
    <row r="28" spans="1:37" ht="36.75" customHeight="1">
      <c r="A28" s="692">
        <f t="shared" si="2"/>
        <v>17</v>
      </c>
      <c r="B28" s="693" t="str">
        <f>IF(基本情報入力シート!C50="","",基本情報入力シート!C50)</f>
        <v/>
      </c>
      <c r="C28" s="694" t="str">
        <f>IF(基本情報入力シート!D50="","",基本情報入力シート!D50)</f>
        <v/>
      </c>
      <c r="D28" s="695" t="str">
        <f>IF(基本情報入力シート!E50="","",基本情報入力シート!E50)</f>
        <v/>
      </c>
      <c r="E28" s="695" t="str">
        <f>IF(基本情報入力シート!F50="","",基本情報入力シート!F50)</f>
        <v/>
      </c>
      <c r="F28" s="695" t="str">
        <f>IF(基本情報入力シート!G50="","",基本情報入力シート!G50)</f>
        <v/>
      </c>
      <c r="G28" s="695" t="str">
        <f>IF(基本情報入力シート!H50="","",基本情報入力シート!H50)</f>
        <v/>
      </c>
      <c r="H28" s="695" t="str">
        <f>IF(基本情報入力シート!I50="","",基本情報入力シート!I50)</f>
        <v/>
      </c>
      <c r="I28" s="695" t="str">
        <f>IF(基本情報入力シート!J50="","",基本情報入力シート!J50)</f>
        <v/>
      </c>
      <c r="J28" s="695" t="str">
        <f>IF(基本情報入力シート!K50="","",基本情報入力シート!K50)</f>
        <v/>
      </c>
      <c r="K28" s="696" t="str">
        <f>IF(基本情報入力シート!L50="","",基本情報入力シート!L50)</f>
        <v/>
      </c>
      <c r="L28" s="697" t="str">
        <f>IF(基本情報入力シート!M50="","",基本情報入力シート!M50)</f>
        <v/>
      </c>
      <c r="M28" s="697" t="str">
        <f>IF(基本情報入力シート!R50="","",基本情報入力シート!R50)</f>
        <v/>
      </c>
      <c r="N28" s="697" t="str">
        <f>IF(基本情報入力シート!W50="","",基本情報入力シート!W50)</f>
        <v/>
      </c>
      <c r="O28" s="692" t="str">
        <f>IF(基本情報入力シート!X50="","",基本情報入力シート!X50)</f>
        <v/>
      </c>
      <c r="P28" s="698" t="str">
        <f>IF(基本情報入力シート!Y50="","",基本情報入力シート!Y50)</f>
        <v/>
      </c>
      <c r="Q28" s="698" t="str">
        <f>IF(基本情報入力シート!AB50="","",基本情報入力シート!AB50)</f>
        <v/>
      </c>
      <c r="R28" s="699"/>
      <c r="S28" s="535" t="str">
        <f>IF(基本情報入力シート!AA50="","",基本情報入力シート!AA50)</f>
        <v/>
      </c>
      <c r="T28" s="700" t="str">
        <f>IF(基本情報入力シート!Y50="","",VLOOKUP(P28,【参考】サービス種類別交付率!$A$3:$C$32,3,FALSE))</f>
        <v/>
      </c>
      <c r="U28" s="701" t="s">
        <v>153</v>
      </c>
      <c r="V28" s="702">
        <v>4</v>
      </c>
      <c r="W28" s="703" t="s">
        <v>11</v>
      </c>
      <c r="X28" s="863" t="str">
        <f t="array" ref="X28">IF(O28="","",①補助金計画書!$Z$32:$AA$32)</f>
        <v/>
      </c>
      <c r="Y28" s="704" t="s">
        <v>73</v>
      </c>
      <c r="Z28" s="864">
        <v>4</v>
      </c>
      <c r="AA28" s="705" t="s">
        <v>154</v>
      </c>
      <c r="AB28" s="864" t="str">
        <f t="array" ref="AB28">IF(O28="","",①補助金計画書!$AE$32:$AF$32)</f>
        <v/>
      </c>
      <c r="AC28" s="705" t="s">
        <v>156</v>
      </c>
      <c r="AD28" s="706" t="s">
        <v>157</v>
      </c>
      <c r="AE28" s="707" t="str">
        <f t="shared" si="1"/>
        <v/>
      </c>
      <c r="AF28" s="708" t="s">
        <v>158</v>
      </c>
      <c r="AG28" s="709" t="str">
        <f t="shared" si="0"/>
        <v/>
      </c>
      <c r="AH28" s="861"/>
      <c r="AI28" s="862"/>
      <c r="AJ28" s="861"/>
      <c r="AK28" s="862"/>
    </row>
    <row r="29" spans="1:37" ht="36.75" customHeight="1">
      <c r="A29" s="692">
        <f t="shared" si="2"/>
        <v>18</v>
      </c>
      <c r="B29" s="693" t="str">
        <f>IF(基本情報入力シート!C51="","",基本情報入力シート!C51)</f>
        <v/>
      </c>
      <c r="C29" s="694" t="str">
        <f>IF(基本情報入力シート!D51="","",基本情報入力シート!D51)</f>
        <v/>
      </c>
      <c r="D29" s="695" t="str">
        <f>IF(基本情報入力シート!E51="","",基本情報入力シート!E51)</f>
        <v/>
      </c>
      <c r="E29" s="695" t="str">
        <f>IF(基本情報入力シート!F51="","",基本情報入力シート!F51)</f>
        <v/>
      </c>
      <c r="F29" s="695" t="str">
        <f>IF(基本情報入力シート!G51="","",基本情報入力シート!G51)</f>
        <v/>
      </c>
      <c r="G29" s="695" t="str">
        <f>IF(基本情報入力シート!H51="","",基本情報入力シート!H51)</f>
        <v/>
      </c>
      <c r="H29" s="695" t="str">
        <f>IF(基本情報入力シート!I51="","",基本情報入力シート!I51)</f>
        <v/>
      </c>
      <c r="I29" s="695" t="str">
        <f>IF(基本情報入力シート!J51="","",基本情報入力シート!J51)</f>
        <v/>
      </c>
      <c r="J29" s="695" t="str">
        <f>IF(基本情報入力シート!K51="","",基本情報入力シート!K51)</f>
        <v/>
      </c>
      <c r="K29" s="696" t="str">
        <f>IF(基本情報入力シート!L51="","",基本情報入力シート!L51)</f>
        <v/>
      </c>
      <c r="L29" s="697" t="str">
        <f>IF(基本情報入力シート!M51="","",基本情報入力シート!M51)</f>
        <v/>
      </c>
      <c r="M29" s="697" t="str">
        <f>IF(基本情報入力シート!R51="","",基本情報入力シート!R51)</f>
        <v/>
      </c>
      <c r="N29" s="697" t="str">
        <f>IF(基本情報入力シート!W51="","",基本情報入力シート!W51)</f>
        <v/>
      </c>
      <c r="O29" s="692" t="str">
        <f>IF(基本情報入力シート!X51="","",基本情報入力シート!X51)</f>
        <v/>
      </c>
      <c r="P29" s="698" t="str">
        <f>IF(基本情報入力シート!Y51="","",基本情報入力シート!Y51)</f>
        <v/>
      </c>
      <c r="Q29" s="698" t="str">
        <f>IF(基本情報入力シート!AB51="","",基本情報入力シート!AB51)</f>
        <v/>
      </c>
      <c r="R29" s="699"/>
      <c r="S29" s="535" t="str">
        <f>IF(基本情報入力シート!AA51="","",基本情報入力シート!AA51)</f>
        <v/>
      </c>
      <c r="T29" s="700" t="str">
        <f>IF(基本情報入力シート!Y51="","",VLOOKUP(P29,【参考】サービス種類別交付率!$A$3:$C$32,3,FALSE))</f>
        <v/>
      </c>
      <c r="U29" s="701" t="s">
        <v>153</v>
      </c>
      <c r="V29" s="702">
        <v>4</v>
      </c>
      <c r="W29" s="703" t="s">
        <v>11</v>
      </c>
      <c r="X29" s="863" t="str">
        <f t="array" ref="X29">IF(O29="","",①補助金計画書!$Z$32:$AA$32)</f>
        <v/>
      </c>
      <c r="Y29" s="704" t="s">
        <v>73</v>
      </c>
      <c r="Z29" s="864">
        <v>4</v>
      </c>
      <c r="AA29" s="705" t="s">
        <v>154</v>
      </c>
      <c r="AB29" s="864" t="str">
        <f t="array" ref="AB29">IF(O29="","",①補助金計画書!$AE$32:$AF$32)</f>
        <v/>
      </c>
      <c r="AC29" s="705" t="s">
        <v>156</v>
      </c>
      <c r="AD29" s="706" t="s">
        <v>157</v>
      </c>
      <c r="AE29" s="707" t="str">
        <f t="shared" si="1"/>
        <v/>
      </c>
      <c r="AF29" s="708" t="s">
        <v>158</v>
      </c>
      <c r="AG29" s="709" t="str">
        <f t="shared" si="0"/>
        <v/>
      </c>
      <c r="AH29" s="861"/>
      <c r="AI29" s="862"/>
      <c r="AJ29" s="861"/>
      <c r="AK29" s="862"/>
    </row>
    <row r="30" spans="1:37" ht="36.75" customHeight="1">
      <c r="A30" s="692">
        <f t="shared" si="2"/>
        <v>19</v>
      </c>
      <c r="B30" s="693" t="str">
        <f>IF(基本情報入力シート!C52="","",基本情報入力シート!C52)</f>
        <v/>
      </c>
      <c r="C30" s="694" t="str">
        <f>IF(基本情報入力シート!D52="","",基本情報入力シート!D52)</f>
        <v/>
      </c>
      <c r="D30" s="695" t="str">
        <f>IF(基本情報入力シート!E52="","",基本情報入力シート!E52)</f>
        <v/>
      </c>
      <c r="E30" s="695" t="str">
        <f>IF(基本情報入力シート!F52="","",基本情報入力シート!F52)</f>
        <v/>
      </c>
      <c r="F30" s="695" t="str">
        <f>IF(基本情報入力シート!G52="","",基本情報入力シート!G52)</f>
        <v/>
      </c>
      <c r="G30" s="695" t="str">
        <f>IF(基本情報入力シート!H52="","",基本情報入力シート!H52)</f>
        <v/>
      </c>
      <c r="H30" s="695" t="str">
        <f>IF(基本情報入力シート!I52="","",基本情報入力シート!I52)</f>
        <v/>
      </c>
      <c r="I30" s="695" t="str">
        <f>IF(基本情報入力シート!J52="","",基本情報入力シート!J52)</f>
        <v/>
      </c>
      <c r="J30" s="695" t="str">
        <f>IF(基本情報入力シート!K52="","",基本情報入力シート!K52)</f>
        <v/>
      </c>
      <c r="K30" s="696" t="str">
        <f>IF(基本情報入力シート!L52="","",基本情報入力シート!L52)</f>
        <v/>
      </c>
      <c r="L30" s="697" t="str">
        <f>IF(基本情報入力シート!M52="","",基本情報入力シート!M52)</f>
        <v/>
      </c>
      <c r="M30" s="697" t="str">
        <f>IF(基本情報入力シート!R52="","",基本情報入力シート!R52)</f>
        <v/>
      </c>
      <c r="N30" s="697" t="str">
        <f>IF(基本情報入力シート!W52="","",基本情報入力シート!W52)</f>
        <v/>
      </c>
      <c r="O30" s="692" t="str">
        <f>IF(基本情報入力シート!X52="","",基本情報入力シート!X52)</f>
        <v/>
      </c>
      <c r="P30" s="698" t="str">
        <f>IF(基本情報入力シート!Y52="","",基本情報入力シート!Y52)</f>
        <v/>
      </c>
      <c r="Q30" s="698" t="str">
        <f>IF(基本情報入力シート!AB52="","",基本情報入力シート!AB52)</f>
        <v/>
      </c>
      <c r="R30" s="699"/>
      <c r="S30" s="535" t="str">
        <f>IF(基本情報入力シート!AA52="","",基本情報入力シート!AA52)</f>
        <v/>
      </c>
      <c r="T30" s="700" t="str">
        <f>IF(基本情報入力シート!Y52="","",VLOOKUP(P30,【参考】サービス種類別交付率!$A$3:$C$32,3,FALSE))</f>
        <v/>
      </c>
      <c r="U30" s="701" t="s">
        <v>153</v>
      </c>
      <c r="V30" s="702">
        <v>4</v>
      </c>
      <c r="W30" s="703" t="s">
        <v>11</v>
      </c>
      <c r="X30" s="863" t="str">
        <f t="array" ref="X30">IF(O30="","",①補助金計画書!$Z$32:$AA$32)</f>
        <v/>
      </c>
      <c r="Y30" s="704" t="s">
        <v>73</v>
      </c>
      <c r="Z30" s="864">
        <v>4</v>
      </c>
      <c r="AA30" s="705" t="s">
        <v>154</v>
      </c>
      <c r="AB30" s="864" t="str">
        <f t="array" ref="AB30">IF(O30="","",①補助金計画書!$AE$32:$AF$32)</f>
        <v/>
      </c>
      <c r="AC30" s="705" t="s">
        <v>156</v>
      </c>
      <c r="AD30" s="706" t="s">
        <v>157</v>
      </c>
      <c r="AE30" s="707" t="str">
        <f t="shared" si="1"/>
        <v/>
      </c>
      <c r="AF30" s="708" t="s">
        <v>158</v>
      </c>
      <c r="AG30" s="709" t="str">
        <f t="shared" si="0"/>
        <v/>
      </c>
      <c r="AH30" s="861"/>
      <c r="AI30" s="862"/>
      <c r="AJ30" s="861"/>
      <c r="AK30" s="862"/>
    </row>
    <row r="31" spans="1:37" ht="36.75" customHeight="1">
      <c r="A31" s="692">
        <f t="shared" si="2"/>
        <v>20</v>
      </c>
      <c r="B31" s="693" t="str">
        <f>IF(基本情報入力シート!C53="","",基本情報入力シート!C53)</f>
        <v/>
      </c>
      <c r="C31" s="694" t="str">
        <f>IF(基本情報入力シート!D53="","",基本情報入力シート!D53)</f>
        <v/>
      </c>
      <c r="D31" s="695" t="str">
        <f>IF(基本情報入力シート!E53="","",基本情報入力シート!E53)</f>
        <v/>
      </c>
      <c r="E31" s="695" t="str">
        <f>IF(基本情報入力シート!F53="","",基本情報入力シート!F53)</f>
        <v/>
      </c>
      <c r="F31" s="695" t="str">
        <f>IF(基本情報入力シート!G53="","",基本情報入力シート!G53)</f>
        <v/>
      </c>
      <c r="G31" s="695" t="str">
        <f>IF(基本情報入力シート!H53="","",基本情報入力シート!H53)</f>
        <v/>
      </c>
      <c r="H31" s="695" t="str">
        <f>IF(基本情報入力シート!I53="","",基本情報入力シート!I53)</f>
        <v/>
      </c>
      <c r="I31" s="695" t="str">
        <f>IF(基本情報入力シート!J53="","",基本情報入力シート!J53)</f>
        <v/>
      </c>
      <c r="J31" s="695" t="str">
        <f>IF(基本情報入力シート!K53="","",基本情報入力シート!K53)</f>
        <v/>
      </c>
      <c r="K31" s="696" t="str">
        <f>IF(基本情報入力シート!L53="","",基本情報入力シート!L53)</f>
        <v/>
      </c>
      <c r="L31" s="697" t="str">
        <f>IF(基本情報入力シート!M53="","",基本情報入力シート!M53)</f>
        <v/>
      </c>
      <c r="M31" s="697" t="str">
        <f>IF(基本情報入力シート!R53="","",基本情報入力シート!R53)</f>
        <v/>
      </c>
      <c r="N31" s="697" t="str">
        <f>IF(基本情報入力シート!W53="","",基本情報入力シート!W53)</f>
        <v/>
      </c>
      <c r="O31" s="692" t="str">
        <f>IF(基本情報入力シート!X53="","",基本情報入力シート!X53)</f>
        <v/>
      </c>
      <c r="P31" s="698" t="str">
        <f>IF(基本情報入力シート!Y53="","",基本情報入力シート!Y53)</f>
        <v/>
      </c>
      <c r="Q31" s="698" t="str">
        <f>IF(基本情報入力シート!AB53="","",基本情報入力シート!AB53)</f>
        <v/>
      </c>
      <c r="R31" s="699"/>
      <c r="S31" s="535" t="str">
        <f>IF(基本情報入力シート!AA53="","",基本情報入力シート!AA53)</f>
        <v/>
      </c>
      <c r="T31" s="700" t="str">
        <f>IF(基本情報入力シート!Y53="","",VLOOKUP(P31,【参考】サービス種類別交付率!$A$3:$C$32,3,FALSE))</f>
        <v/>
      </c>
      <c r="U31" s="701" t="s">
        <v>153</v>
      </c>
      <c r="V31" s="702">
        <v>4</v>
      </c>
      <c r="W31" s="703" t="s">
        <v>11</v>
      </c>
      <c r="X31" s="863" t="str">
        <f t="array" ref="X31">IF(O31="","",①補助金計画書!$Z$32:$AA$32)</f>
        <v/>
      </c>
      <c r="Y31" s="704" t="s">
        <v>73</v>
      </c>
      <c r="Z31" s="864">
        <v>4</v>
      </c>
      <c r="AA31" s="705" t="s">
        <v>154</v>
      </c>
      <c r="AB31" s="864" t="str">
        <f t="array" ref="AB31">IF(O31="","",①補助金計画書!$AE$32:$AF$32)</f>
        <v/>
      </c>
      <c r="AC31" s="705" t="s">
        <v>156</v>
      </c>
      <c r="AD31" s="706" t="s">
        <v>157</v>
      </c>
      <c r="AE31" s="707" t="str">
        <f t="shared" si="1"/>
        <v/>
      </c>
      <c r="AF31" s="708" t="s">
        <v>158</v>
      </c>
      <c r="AG31" s="709" t="str">
        <f t="shared" si="0"/>
        <v/>
      </c>
      <c r="AH31" s="861"/>
      <c r="AI31" s="862"/>
      <c r="AJ31" s="862"/>
      <c r="AK31" s="862"/>
    </row>
    <row r="32" spans="1:37" ht="36.75" customHeight="1">
      <c r="A32" s="692">
        <f t="shared" si="2"/>
        <v>21</v>
      </c>
      <c r="B32" s="693" t="str">
        <f>IF(基本情報入力シート!C54="","",基本情報入力シート!C54)</f>
        <v/>
      </c>
      <c r="C32" s="694" t="str">
        <f>IF(基本情報入力シート!D54="","",基本情報入力シート!D54)</f>
        <v/>
      </c>
      <c r="D32" s="695" t="str">
        <f>IF(基本情報入力シート!E54="","",基本情報入力シート!E54)</f>
        <v/>
      </c>
      <c r="E32" s="695" t="str">
        <f>IF(基本情報入力シート!F54="","",基本情報入力シート!F54)</f>
        <v/>
      </c>
      <c r="F32" s="695" t="str">
        <f>IF(基本情報入力シート!G54="","",基本情報入力シート!G54)</f>
        <v/>
      </c>
      <c r="G32" s="695" t="str">
        <f>IF(基本情報入力シート!H54="","",基本情報入力シート!H54)</f>
        <v/>
      </c>
      <c r="H32" s="695" t="str">
        <f>IF(基本情報入力シート!I54="","",基本情報入力シート!I54)</f>
        <v/>
      </c>
      <c r="I32" s="695" t="str">
        <f>IF(基本情報入力シート!J54="","",基本情報入力シート!J54)</f>
        <v/>
      </c>
      <c r="J32" s="695" t="str">
        <f>IF(基本情報入力シート!K54="","",基本情報入力シート!K54)</f>
        <v/>
      </c>
      <c r="K32" s="696" t="str">
        <f>IF(基本情報入力シート!L54="","",基本情報入力シート!L54)</f>
        <v/>
      </c>
      <c r="L32" s="697" t="str">
        <f>IF(基本情報入力シート!M54="","",基本情報入力シート!M54)</f>
        <v/>
      </c>
      <c r="M32" s="697" t="str">
        <f>IF(基本情報入力シート!R54="","",基本情報入力シート!R54)</f>
        <v/>
      </c>
      <c r="N32" s="697" t="str">
        <f>IF(基本情報入力シート!W54="","",基本情報入力シート!W54)</f>
        <v/>
      </c>
      <c r="O32" s="692" t="str">
        <f>IF(基本情報入力シート!X54="","",基本情報入力シート!X54)</f>
        <v/>
      </c>
      <c r="P32" s="698" t="str">
        <f>IF(基本情報入力シート!Y54="","",基本情報入力シート!Y54)</f>
        <v/>
      </c>
      <c r="Q32" s="698" t="str">
        <f>IF(基本情報入力シート!AB54="","",基本情報入力シート!AB54)</f>
        <v/>
      </c>
      <c r="R32" s="699"/>
      <c r="S32" s="535" t="str">
        <f>IF(基本情報入力シート!AA54="","",基本情報入力シート!AA54)</f>
        <v/>
      </c>
      <c r="T32" s="700" t="str">
        <f>IF(基本情報入力シート!Y54="","",VLOOKUP(P32,【参考】サービス種類別交付率!$A$3:$C$32,3,FALSE))</f>
        <v/>
      </c>
      <c r="U32" s="701" t="s">
        <v>153</v>
      </c>
      <c r="V32" s="702">
        <v>4</v>
      </c>
      <c r="W32" s="703" t="s">
        <v>11</v>
      </c>
      <c r="X32" s="863" t="str">
        <f t="array" ref="X32">IF(O32="","",①補助金計画書!$Z$32:$AA$32)</f>
        <v/>
      </c>
      <c r="Y32" s="704" t="s">
        <v>73</v>
      </c>
      <c r="Z32" s="864">
        <v>4</v>
      </c>
      <c r="AA32" s="705" t="s">
        <v>154</v>
      </c>
      <c r="AB32" s="864" t="str">
        <f t="array" ref="AB32">IF(O32="","",①補助金計画書!$AE$32:$AF$32)</f>
        <v/>
      </c>
      <c r="AC32" s="705" t="s">
        <v>156</v>
      </c>
      <c r="AD32" s="706" t="s">
        <v>157</v>
      </c>
      <c r="AE32" s="707" t="str">
        <f t="shared" si="1"/>
        <v/>
      </c>
      <c r="AF32" s="708" t="s">
        <v>158</v>
      </c>
      <c r="AG32" s="709" t="str">
        <f t="shared" si="0"/>
        <v/>
      </c>
      <c r="AH32" s="861"/>
      <c r="AI32" s="862"/>
      <c r="AJ32" s="862"/>
      <c r="AK32" s="862"/>
    </row>
    <row r="33" spans="1:37" ht="36.75" customHeight="1">
      <c r="A33" s="692">
        <f t="shared" si="2"/>
        <v>22</v>
      </c>
      <c r="B33" s="693" t="str">
        <f>IF(基本情報入力シート!C55="","",基本情報入力シート!C55)</f>
        <v/>
      </c>
      <c r="C33" s="694" t="str">
        <f>IF(基本情報入力シート!D55="","",基本情報入力シート!D55)</f>
        <v/>
      </c>
      <c r="D33" s="695" t="str">
        <f>IF(基本情報入力シート!E55="","",基本情報入力シート!E55)</f>
        <v/>
      </c>
      <c r="E33" s="695" t="str">
        <f>IF(基本情報入力シート!F55="","",基本情報入力シート!F55)</f>
        <v/>
      </c>
      <c r="F33" s="695" t="str">
        <f>IF(基本情報入力シート!G55="","",基本情報入力シート!G55)</f>
        <v/>
      </c>
      <c r="G33" s="695" t="str">
        <f>IF(基本情報入力シート!H55="","",基本情報入力シート!H55)</f>
        <v/>
      </c>
      <c r="H33" s="695" t="str">
        <f>IF(基本情報入力シート!I55="","",基本情報入力シート!I55)</f>
        <v/>
      </c>
      <c r="I33" s="695" t="str">
        <f>IF(基本情報入力シート!J55="","",基本情報入力シート!J55)</f>
        <v/>
      </c>
      <c r="J33" s="695" t="str">
        <f>IF(基本情報入力シート!K55="","",基本情報入力シート!K55)</f>
        <v/>
      </c>
      <c r="K33" s="696" t="str">
        <f>IF(基本情報入力シート!L55="","",基本情報入力シート!L55)</f>
        <v/>
      </c>
      <c r="L33" s="697" t="str">
        <f>IF(基本情報入力シート!M55="","",基本情報入力シート!M55)</f>
        <v/>
      </c>
      <c r="M33" s="697" t="str">
        <f>IF(基本情報入力シート!R55="","",基本情報入力シート!R55)</f>
        <v/>
      </c>
      <c r="N33" s="697" t="str">
        <f>IF(基本情報入力シート!W55="","",基本情報入力シート!W55)</f>
        <v/>
      </c>
      <c r="O33" s="692" t="str">
        <f>IF(基本情報入力シート!X55="","",基本情報入力シート!X55)</f>
        <v/>
      </c>
      <c r="P33" s="698" t="str">
        <f>IF(基本情報入力シート!Y55="","",基本情報入力シート!Y55)</f>
        <v/>
      </c>
      <c r="Q33" s="698" t="str">
        <f>IF(基本情報入力シート!AB55="","",基本情報入力シート!AB55)</f>
        <v/>
      </c>
      <c r="R33" s="699"/>
      <c r="S33" s="535" t="str">
        <f>IF(基本情報入力シート!AA55="","",基本情報入力シート!AA55)</f>
        <v/>
      </c>
      <c r="T33" s="700" t="str">
        <f>IF(基本情報入力シート!Y55="","",VLOOKUP(P33,【参考】サービス種類別交付率!$A$3:$C$32,3,FALSE))</f>
        <v/>
      </c>
      <c r="U33" s="701" t="s">
        <v>153</v>
      </c>
      <c r="V33" s="702">
        <v>4</v>
      </c>
      <c r="W33" s="703" t="s">
        <v>11</v>
      </c>
      <c r="X33" s="863" t="str">
        <f t="array" ref="X33">IF(O33="","",①補助金計画書!$Z$32:$AA$32)</f>
        <v/>
      </c>
      <c r="Y33" s="704" t="s">
        <v>73</v>
      </c>
      <c r="Z33" s="864">
        <v>4</v>
      </c>
      <c r="AA33" s="705" t="s">
        <v>154</v>
      </c>
      <c r="AB33" s="864" t="str">
        <f t="array" ref="AB33">IF(O33="","",①補助金計画書!$AE$32:$AF$32)</f>
        <v/>
      </c>
      <c r="AC33" s="705" t="s">
        <v>156</v>
      </c>
      <c r="AD33" s="706" t="s">
        <v>157</v>
      </c>
      <c r="AE33" s="707" t="str">
        <f t="shared" si="1"/>
        <v/>
      </c>
      <c r="AF33" s="708" t="s">
        <v>158</v>
      </c>
      <c r="AG33" s="709" t="str">
        <f t="shared" si="0"/>
        <v/>
      </c>
      <c r="AH33" s="861"/>
      <c r="AI33" s="862"/>
      <c r="AJ33" s="862"/>
      <c r="AK33" s="862"/>
    </row>
    <row r="34" spans="1:37" ht="36.75" customHeight="1">
      <c r="A34" s="692">
        <f t="shared" si="2"/>
        <v>23</v>
      </c>
      <c r="B34" s="693" t="str">
        <f>IF(基本情報入力シート!C56="","",基本情報入力シート!C56)</f>
        <v/>
      </c>
      <c r="C34" s="694" t="str">
        <f>IF(基本情報入力シート!D56="","",基本情報入力シート!D56)</f>
        <v/>
      </c>
      <c r="D34" s="695" t="str">
        <f>IF(基本情報入力シート!E56="","",基本情報入力シート!E56)</f>
        <v/>
      </c>
      <c r="E34" s="695" t="str">
        <f>IF(基本情報入力シート!F56="","",基本情報入力シート!F56)</f>
        <v/>
      </c>
      <c r="F34" s="695" t="str">
        <f>IF(基本情報入力シート!G56="","",基本情報入力シート!G56)</f>
        <v/>
      </c>
      <c r="G34" s="695" t="str">
        <f>IF(基本情報入力シート!H56="","",基本情報入力シート!H56)</f>
        <v/>
      </c>
      <c r="H34" s="695" t="str">
        <f>IF(基本情報入力シート!I56="","",基本情報入力シート!I56)</f>
        <v/>
      </c>
      <c r="I34" s="695" t="str">
        <f>IF(基本情報入力シート!J56="","",基本情報入力シート!J56)</f>
        <v/>
      </c>
      <c r="J34" s="695" t="str">
        <f>IF(基本情報入力シート!K56="","",基本情報入力シート!K56)</f>
        <v/>
      </c>
      <c r="K34" s="696" t="str">
        <f>IF(基本情報入力シート!L56="","",基本情報入力シート!L56)</f>
        <v/>
      </c>
      <c r="L34" s="697" t="str">
        <f>IF(基本情報入力シート!M56="","",基本情報入力シート!M56)</f>
        <v/>
      </c>
      <c r="M34" s="697" t="str">
        <f>IF(基本情報入力シート!R56="","",基本情報入力シート!R56)</f>
        <v/>
      </c>
      <c r="N34" s="697" t="str">
        <f>IF(基本情報入力シート!W56="","",基本情報入力シート!W56)</f>
        <v/>
      </c>
      <c r="O34" s="692" t="str">
        <f>IF(基本情報入力シート!X56="","",基本情報入力シート!X56)</f>
        <v/>
      </c>
      <c r="P34" s="698" t="str">
        <f>IF(基本情報入力シート!Y56="","",基本情報入力シート!Y56)</f>
        <v/>
      </c>
      <c r="Q34" s="698" t="str">
        <f>IF(基本情報入力シート!AB56="","",基本情報入力シート!AB56)</f>
        <v/>
      </c>
      <c r="R34" s="699"/>
      <c r="S34" s="535" t="str">
        <f>IF(基本情報入力シート!AA56="","",基本情報入力シート!AA56)</f>
        <v/>
      </c>
      <c r="T34" s="700" t="str">
        <f>IF(基本情報入力シート!Y56="","",VLOOKUP(P34,【参考】サービス種類別交付率!$A$3:$C$32,3,FALSE))</f>
        <v/>
      </c>
      <c r="U34" s="701" t="s">
        <v>153</v>
      </c>
      <c r="V34" s="702">
        <v>4</v>
      </c>
      <c r="W34" s="703" t="s">
        <v>11</v>
      </c>
      <c r="X34" s="863" t="str">
        <f t="array" ref="X34">IF(O34="","",①補助金計画書!$Z$32:$AA$32)</f>
        <v/>
      </c>
      <c r="Y34" s="704" t="s">
        <v>73</v>
      </c>
      <c r="Z34" s="864">
        <v>4</v>
      </c>
      <c r="AA34" s="705" t="s">
        <v>154</v>
      </c>
      <c r="AB34" s="864" t="str">
        <f t="array" ref="AB34">IF(O34="","",①補助金計画書!$AE$32:$AF$32)</f>
        <v/>
      </c>
      <c r="AC34" s="705" t="s">
        <v>156</v>
      </c>
      <c r="AD34" s="706" t="s">
        <v>157</v>
      </c>
      <c r="AE34" s="707" t="str">
        <f t="shared" si="1"/>
        <v/>
      </c>
      <c r="AF34" s="708" t="s">
        <v>158</v>
      </c>
      <c r="AG34" s="709" t="str">
        <f t="shared" si="0"/>
        <v/>
      </c>
      <c r="AH34" s="861"/>
      <c r="AI34" s="862"/>
      <c r="AJ34" s="861"/>
      <c r="AK34" s="862"/>
    </row>
    <row r="35" spans="1:37" ht="36.75" customHeight="1">
      <c r="A35" s="692">
        <f t="shared" si="2"/>
        <v>24</v>
      </c>
      <c r="B35" s="693" t="str">
        <f>IF(基本情報入力シート!C57="","",基本情報入力シート!C57)</f>
        <v/>
      </c>
      <c r="C35" s="694" t="str">
        <f>IF(基本情報入力シート!D57="","",基本情報入力シート!D57)</f>
        <v/>
      </c>
      <c r="D35" s="695" t="str">
        <f>IF(基本情報入力シート!E57="","",基本情報入力シート!E57)</f>
        <v/>
      </c>
      <c r="E35" s="695" t="str">
        <f>IF(基本情報入力シート!F57="","",基本情報入力シート!F57)</f>
        <v/>
      </c>
      <c r="F35" s="695" t="str">
        <f>IF(基本情報入力シート!G57="","",基本情報入力シート!G57)</f>
        <v/>
      </c>
      <c r="G35" s="695" t="str">
        <f>IF(基本情報入力シート!H57="","",基本情報入力シート!H57)</f>
        <v/>
      </c>
      <c r="H35" s="695" t="str">
        <f>IF(基本情報入力シート!I57="","",基本情報入力シート!I57)</f>
        <v/>
      </c>
      <c r="I35" s="695" t="str">
        <f>IF(基本情報入力シート!J57="","",基本情報入力シート!J57)</f>
        <v/>
      </c>
      <c r="J35" s="695" t="str">
        <f>IF(基本情報入力シート!K57="","",基本情報入力シート!K57)</f>
        <v/>
      </c>
      <c r="K35" s="696" t="str">
        <f>IF(基本情報入力シート!L57="","",基本情報入力シート!L57)</f>
        <v/>
      </c>
      <c r="L35" s="697" t="str">
        <f>IF(基本情報入力シート!M57="","",基本情報入力シート!M57)</f>
        <v/>
      </c>
      <c r="M35" s="697" t="str">
        <f>IF(基本情報入力シート!R57="","",基本情報入力シート!R57)</f>
        <v/>
      </c>
      <c r="N35" s="697" t="str">
        <f>IF(基本情報入力シート!W57="","",基本情報入力シート!W57)</f>
        <v/>
      </c>
      <c r="O35" s="692" t="str">
        <f>IF(基本情報入力シート!X57="","",基本情報入力シート!X57)</f>
        <v/>
      </c>
      <c r="P35" s="698" t="str">
        <f>IF(基本情報入力シート!Y57="","",基本情報入力シート!Y57)</f>
        <v/>
      </c>
      <c r="Q35" s="698" t="str">
        <f>IF(基本情報入力シート!AB57="","",基本情報入力シート!AB57)</f>
        <v/>
      </c>
      <c r="R35" s="699"/>
      <c r="S35" s="535" t="str">
        <f>IF(基本情報入力シート!AA57="","",基本情報入力シート!AA57)</f>
        <v/>
      </c>
      <c r="T35" s="700" t="str">
        <f>IF(基本情報入力シート!Y57="","",VLOOKUP(P35,【参考】サービス種類別交付率!$A$3:$C$32,3,FALSE))</f>
        <v/>
      </c>
      <c r="U35" s="701" t="s">
        <v>153</v>
      </c>
      <c r="V35" s="702">
        <v>4</v>
      </c>
      <c r="W35" s="703" t="s">
        <v>11</v>
      </c>
      <c r="X35" s="863" t="str">
        <f t="array" ref="X35">IF(O35="","",①補助金計画書!$Z$32:$AA$32)</f>
        <v/>
      </c>
      <c r="Y35" s="704" t="s">
        <v>73</v>
      </c>
      <c r="Z35" s="864">
        <v>4</v>
      </c>
      <c r="AA35" s="705" t="s">
        <v>154</v>
      </c>
      <c r="AB35" s="864" t="str">
        <f t="array" ref="AB35">IF(O35="","",①補助金計画書!$AE$32:$AF$32)</f>
        <v/>
      </c>
      <c r="AC35" s="705" t="s">
        <v>156</v>
      </c>
      <c r="AD35" s="706" t="s">
        <v>157</v>
      </c>
      <c r="AE35" s="707" t="str">
        <f t="shared" si="1"/>
        <v/>
      </c>
      <c r="AF35" s="708" t="s">
        <v>158</v>
      </c>
      <c r="AG35" s="709" t="str">
        <f t="shared" si="0"/>
        <v/>
      </c>
      <c r="AH35" s="861"/>
      <c r="AI35" s="862"/>
      <c r="AJ35" s="861"/>
      <c r="AK35" s="862"/>
    </row>
    <row r="36" spans="1:37" ht="36.75" customHeight="1">
      <c r="A36" s="692">
        <f t="shared" si="2"/>
        <v>25</v>
      </c>
      <c r="B36" s="693" t="str">
        <f>IF(基本情報入力シート!C58="","",基本情報入力シート!C58)</f>
        <v/>
      </c>
      <c r="C36" s="694" t="str">
        <f>IF(基本情報入力シート!D58="","",基本情報入力シート!D58)</f>
        <v/>
      </c>
      <c r="D36" s="695" t="str">
        <f>IF(基本情報入力シート!E58="","",基本情報入力シート!E58)</f>
        <v/>
      </c>
      <c r="E36" s="695" t="str">
        <f>IF(基本情報入力シート!F58="","",基本情報入力シート!F58)</f>
        <v/>
      </c>
      <c r="F36" s="695" t="str">
        <f>IF(基本情報入力シート!G58="","",基本情報入力シート!G58)</f>
        <v/>
      </c>
      <c r="G36" s="695" t="str">
        <f>IF(基本情報入力シート!H58="","",基本情報入力シート!H58)</f>
        <v/>
      </c>
      <c r="H36" s="695" t="str">
        <f>IF(基本情報入力シート!I58="","",基本情報入力シート!I58)</f>
        <v/>
      </c>
      <c r="I36" s="695" t="str">
        <f>IF(基本情報入力シート!J58="","",基本情報入力シート!J58)</f>
        <v/>
      </c>
      <c r="J36" s="695" t="str">
        <f>IF(基本情報入力シート!K58="","",基本情報入力シート!K58)</f>
        <v/>
      </c>
      <c r="K36" s="696" t="str">
        <f>IF(基本情報入力シート!L58="","",基本情報入力シート!L58)</f>
        <v/>
      </c>
      <c r="L36" s="697" t="str">
        <f>IF(基本情報入力シート!M58="","",基本情報入力シート!M58)</f>
        <v/>
      </c>
      <c r="M36" s="697" t="str">
        <f>IF(基本情報入力シート!R58="","",基本情報入力シート!R58)</f>
        <v/>
      </c>
      <c r="N36" s="697" t="str">
        <f>IF(基本情報入力シート!W58="","",基本情報入力シート!W58)</f>
        <v/>
      </c>
      <c r="O36" s="692" t="str">
        <f>IF(基本情報入力シート!X58="","",基本情報入力シート!X58)</f>
        <v/>
      </c>
      <c r="P36" s="698" t="str">
        <f>IF(基本情報入力シート!Y58="","",基本情報入力シート!Y58)</f>
        <v/>
      </c>
      <c r="Q36" s="698" t="str">
        <f>IF(基本情報入力シート!AB58="","",基本情報入力シート!AB58)</f>
        <v/>
      </c>
      <c r="R36" s="699"/>
      <c r="S36" s="535" t="str">
        <f>IF(基本情報入力シート!AA58="","",基本情報入力シート!AA58)</f>
        <v/>
      </c>
      <c r="T36" s="700" t="str">
        <f>IF(基本情報入力シート!Y58="","",VLOOKUP(P36,【参考】サービス種類別交付率!$A$3:$C$32,3,FALSE))</f>
        <v/>
      </c>
      <c r="U36" s="701" t="s">
        <v>153</v>
      </c>
      <c r="V36" s="702">
        <v>4</v>
      </c>
      <c r="W36" s="703" t="s">
        <v>11</v>
      </c>
      <c r="X36" s="863" t="str">
        <f t="array" ref="X36">IF(O36="","",①補助金計画書!$Z$32:$AA$32)</f>
        <v/>
      </c>
      <c r="Y36" s="704" t="s">
        <v>73</v>
      </c>
      <c r="Z36" s="864">
        <v>4</v>
      </c>
      <c r="AA36" s="705" t="s">
        <v>154</v>
      </c>
      <c r="AB36" s="864" t="str">
        <f t="array" ref="AB36">IF(O36="","",①補助金計画書!$AE$32:$AF$32)</f>
        <v/>
      </c>
      <c r="AC36" s="705" t="s">
        <v>156</v>
      </c>
      <c r="AD36" s="706" t="s">
        <v>157</v>
      </c>
      <c r="AE36" s="707" t="str">
        <f t="shared" si="1"/>
        <v/>
      </c>
      <c r="AF36" s="708" t="s">
        <v>158</v>
      </c>
      <c r="AG36" s="709" t="str">
        <f t="shared" si="0"/>
        <v/>
      </c>
      <c r="AH36" s="861"/>
      <c r="AI36" s="862"/>
      <c r="AJ36" s="861"/>
      <c r="AK36" s="862"/>
    </row>
    <row r="37" spans="1:37" ht="36.75" customHeight="1">
      <c r="A37" s="692">
        <f t="shared" si="2"/>
        <v>26</v>
      </c>
      <c r="B37" s="693" t="str">
        <f>IF(基本情報入力シート!C59="","",基本情報入力シート!C59)</f>
        <v/>
      </c>
      <c r="C37" s="694" t="str">
        <f>IF(基本情報入力シート!D59="","",基本情報入力シート!D59)</f>
        <v/>
      </c>
      <c r="D37" s="695" t="str">
        <f>IF(基本情報入力シート!E59="","",基本情報入力シート!E59)</f>
        <v/>
      </c>
      <c r="E37" s="695" t="str">
        <f>IF(基本情報入力シート!F59="","",基本情報入力シート!F59)</f>
        <v/>
      </c>
      <c r="F37" s="695" t="str">
        <f>IF(基本情報入力シート!G59="","",基本情報入力シート!G59)</f>
        <v/>
      </c>
      <c r="G37" s="695" t="str">
        <f>IF(基本情報入力シート!H59="","",基本情報入力シート!H59)</f>
        <v/>
      </c>
      <c r="H37" s="695" t="str">
        <f>IF(基本情報入力シート!I59="","",基本情報入力シート!I59)</f>
        <v/>
      </c>
      <c r="I37" s="695" t="str">
        <f>IF(基本情報入力シート!J59="","",基本情報入力シート!J59)</f>
        <v/>
      </c>
      <c r="J37" s="695" t="str">
        <f>IF(基本情報入力シート!K59="","",基本情報入力シート!K59)</f>
        <v/>
      </c>
      <c r="K37" s="696" t="str">
        <f>IF(基本情報入力シート!L59="","",基本情報入力シート!L59)</f>
        <v/>
      </c>
      <c r="L37" s="697" t="str">
        <f>IF(基本情報入力シート!M59="","",基本情報入力シート!M59)</f>
        <v/>
      </c>
      <c r="M37" s="697" t="str">
        <f>IF(基本情報入力シート!R59="","",基本情報入力シート!R59)</f>
        <v/>
      </c>
      <c r="N37" s="697" t="str">
        <f>IF(基本情報入力シート!W59="","",基本情報入力シート!W59)</f>
        <v/>
      </c>
      <c r="O37" s="692" t="str">
        <f>IF(基本情報入力シート!X59="","",基本情報入力シート!X59)</f>
        <v/>
      </c>
      <c r="P37" s="698" t="str">
        <f>IF(基本情報入力シート!Y59="","",基本情報入力シート!Y59)</f>
        <v/>
      </c>
      <c r="Q37" s="698" t="str">
        <f>IF(基本情報入力シート!AB59="","",基本情報入力シート!AB59)</f>
        <v/>
      </c>
      <c r="R37" s="699"/>
      <c r="S37" s="535" t="str">
        <f>IF(基本情報入力シート!AA59="","",基本情報入力シート!AA59)</f>
        <v/>
      </c>
      <c r="T37" s="700" t="str">
        <f>IF(基本情報入力シート!Y59="","",VLOOKUP(P37,【参考】サービス種類別交付率!$A$3:$C$32,3,FALSE))</f>
        <v/>
      </c>
      <c r="U37" s="701" t="s">
        <v>153</v>
      </c>
      <c r="V37" s="702">
        <v>4</v>
      </c>
      <c r="W37" s="703" t="s">
        <v>11</v>
      </c>
      <c r="X37" s="863" t="str">
        <f t="array" ref="X37">IF(O37="","",①補助金計画書!$Z$32:$AA$32)</f>
        <v/>
      </c>
      <c r="Y37" s="704" t="s">
        <v>73</v>
      </c>
      <c r="Z37" s="864">
        <v>4</v>
      </c>
      <c r="AA37" s="705" t="s">
        <v>154</v>
      </c>
      <c r="AB37" s="864" t="str">
        <f t="array" ref="AB37">IF(O37="","",①補助金計画書!$AE$32:$AF$32)</f>
        <v/>
      </c>
      <c r="AC37" s="705" t="s">
        <v>156</v>
      </c>
      <c r="AD37" s="706" t="s">
        <v>157</v>
      </c>
      <c r="AE37" s="707" t="str">
        <f t="shared" si="1"/>
        <v/>
      </c>
      <c r="AF37" s="708" t="s">
        <v>158</v>
      </c>
      <c r="AG37" s="709" t="str">
        <f t="shared" si="0"/>
        <v/>
      </c>
      <c r="AH37" s="861"/>
      <c r="AI37" s="862"/>
      <c r="AJ37" s="861"/>
      <c r="AK37" s="862"/>
    </row>
    <row r="38" spans="1:37" ht="36.75" customHeight="1">
      <c r="A38" s="692">
        <f t="shared" si="2"/>
        <v>27</v>
      </c>
      <c r="B38" s="693" t="str">
        <f>IF(基本情報入力シート!C60="","",基本情報入力シート!C60)</f>
        <v/>
      </c>
      <c r="C38" s="694" t="str">
        <f>IF(基本情報入力シート!D60="","",基本情報入力シート!D60)</f>
        <v/>
      </c>
      <c r="D38" s="695" t="str">
        <f>IF(基本情報入力シート!E60="","",基本情報入力シート!E60)</f>
        <v/>
      </c>
      <c r="E38" s="695" t="str">
        <f>IF(基本情報入力シート!F60="","",基本情報入力シート!F60)</f>
        <v/>
      </c>
      <c r="F38" s="695" t="str">
        <f>IF(基本情報入力シート!G60="","",基本情報入力シート!G60)</f>
        <v/>
      </c>
      <c r="G38" s="695" t="str">
        <f>IF(基本情報入力シート!H60="","",基本情報入力シート!H60)</f>
        <v/>
      </c>
      <c r="H38" s="695" t="str">
        <f>IF(基本情報入力シート!I60="","",基本情報入力シート!I60)</f>
        <v/>
      </c>
      <c r="I38" s="695" t="str">
        <f>IF(基本情報入力シート!J60="","",基本情報入力シート!J60)</f>
        <v/>
      </c>
      <c r="J38" s="695" t="str">
        <f>IF(基本情報入力シート!K60="","",基本情報入力シート!K60)</f>
        <v/>
      </c>
      <c r="K38" s="696" t="str">
        <f>IF(基本情報入力シート!L60="","",基本情報入力シート!L60)</f>
        <v/>
      </c>
      <c r="L38" s="697" t="str">
        <f>IF(基本情報入力シート!M60="","",基本情報入力シート!M60)</f>
        <v/>
      </c>
      <c r="M38" s="697" t="str">
        <f>IF(基本情報入力シート!R60="","",基本情報入力シート!R60)</f>
        <v/>
      </c>
      <c r="N38" s="697" t="str">
        <f>IF(基本情報入力シート!W60="","",基本情報入力シート!W60)</f>
        <v/>
      </c>
      <c r="O38" s="692" t="str">
        <f>IF(基本情報入力シート!X60="","",基本情報入力シート!X60)</f>
        <v/>
      </c>
      <c r="P38" s="698" t="str">
        <f>IF(基本情報入力シート!Y60="","",基本情報入力シート!Y60)</f>
        <v/>
      </c>
      <c r="Q38" s="698" t="str">
        <f>IF(基本情報入力シート!AB60="","",基本情報入力シート!AB60)</f>
        <v/>
      </c>
      <c r="R38" s="699"/>
      <c r="S38" s="535" t="str">
        <f>IF(基本情報入力シート!AA60="","",基本情報入力シート!AA60)</f>
        <v/>
      </c>
      <c r="T38" s="700" t="str">
        <f>IF(基本情報入力シート!Y60="","",VLOOKUP(P38,【参考】サービス種類別交付率!$A$3:$C$32,3,FALSE))</f>
        <v/>
      </c>
      <c r="U38" s="701" t="s">
        <v>153</v>
      </c>
      <c r="V38" s="702">
        <v>4</v>
      </c>
      <c r="W38" s="703" t="s">
        <v>11</v>
      </c>
      <c r="X38" s="863" t="str">
        <f t="array" ref="X38">IF(O38="","",①補助金計画書!$Z$32:$AA$32)</f>
        <v/>
      </c>
      <c r="Y38" s="704" t="s">
        <v>73</v>
      </c>
      <c r="Z38" s="864">
        <v>4</v>
      </c>
      <c r="AA38" s="705" t="s">
        <v>154</v>
      </c>
      <c r="AB38" s="864" t="str">
        <f t="array" ref="AB38">IF(O38="","",①補助金計画書!$AE$32:$AF$32)</f>
        <v/>
      </c>
      <c r="AC38" s="705" t="s">
        <v>156</v>
      </c>
      <c r="AD38" s="706" t="s">
        <v>157</v>
      </c>
      <c r="AE38" s="707" t="str">
        <f t="shared" si="1"/>
        <v/>
      </c>
      <c r="AF38" s="708" t="s">
        <v>158</v>
      </c>
      <c r="AG38" s="709" t="str">
        <f t="shared" si="0"/>
        <v/>
      </c>
      <c r="AH38" s="861"/>
      <c r="AI38" s="862"/>
      <c r="AJ38" s="861"/>
      <c r="AK38" s="862"/>
    </row>
    <row r="39" spans="1:37" ht="36.75" customHeight="1">
      <c r="A39" s="692">
        <f t="shared" si="2"/>
        <v>28</v>
      </c>
      <c r="B39" s="693" t="str">
        <f>IF(基本情報入力シート!C61="","",基本情報入力シート!C61)</f>
        <v/>
      </c>
      <c r="C39" s="694" t="str">
        <f>IF(基本情報入力シート!D61="","",基本情報入力シート!D61)</f>
        <v/>
      </c>
      <c r="D39" s="695" t="str">
        <f>IF(基本情報入力シート!E61="","",基本情報入力シート!E61)</f>
        <v/>
      </c>
      <c r="E39" s="695" t="str">
        <f>IF(基本情報入力シート!F61="","",基本情報入力シート!F61)</f>
        <v/>
      </c>
      <c r="F39" s="695" t="str">
        <f>IF(基本情報入力シート!G61="","",基本情報入力シート!G61)</f>
        <v/>
      </c>
      <c r="G39" s="695" t="str">
        <f>IF(基本情報入力シート!H61="","",基本情報入力シート!H61)</f>
        <v/>
      </c>
      <c r="H39" s="695" t="str">
        <f>IF(基本情報入力シート!I61="","",基本情報入力シート!I61)</f>
        <v/>
      </c>
      <c r="I39" s="695" t="str">
        <f>IF(基本情報入力シート!J61="","",基本情報入力シート!J61)</f>
        <v/>
      </c>
      <c r="J39" s="695" t="str">
        <f>IF(基本情報入力シート!K61="","",基本情報入力シート!K61)</f>
        <v/>
      </c>
      <c r="K39" s="696" t="str">
        <f>IF(基本情報入力シート!L61="","",基本情報入力シート!L61)</f>
        <v/>
      </c>
      <c r="L39" s="697" t="str">
        <f>IF(基本情報入力シート!M61="","",基本情報入力シート!M61)</f>
        <v/>
      </c>
      <c r="M39" s="697" t="str">
        <f>IF(基本情報入力シート!R61="","",基本情報入力シート!R61)</f>
        <v/>
      </c>
      <c r="N39" s="697" t="str">
        <f>IF(基本情報入力シート!W61="","",基本情報入力シート!W61)</f>
        <v/>
      </c>
      <c r="O39" s="692" t="str">
        <f>IF(基本情報入力シート!X61="","",基本情報入力シート!X61)</f>
        <v/>
      </c>
      <c r="P39" s="698" t="str">
        <f>IF(基本情報入力シート!Y61="","",基本情報入力シート!Y61)</f>
        <v/>
      </c>
      <c r="Q39" s="698" t="str">
        <f>IF(基本情報入力シート!AB61="","",基本情報入力シート!AB61)</f>
        <v/>
      </c>
      <c r="R39" s="699"/>
      <c r="S39" s="535" t="str">
        <f>IF(基本情報入力シート!AA61="","",基本情報入力シート!AA61)</f>
        <v/>
      </c>
      <c r="T39" s="700" t="str">
        <f>IF(基本情報入力シート!Y61="","",VLOOKUP(P39,【参考】サービス種類別交付率!$A$3:$C$32,3,FALSE))</f>
        <v/>
      </c>
      <c r="U39" s="701" t="s">
        <v>153</v>
      </c>
      <c r="V39" s="702">
        <v>4</v>
      </c>
      <c r="W39" s="703" t="s">
        <v>11</v>
      </c>
      <c r="X39" s="863" t="str">
        <f t="array" ref="X39">IF(O39="","",①補助金計画書!$Z$32:$AA$32)</f>
        <v/>
      </c>
      <c r="Y39" s="704" t="s">
        <v>73</v>
      </c>
      <c r="Z39" s="864">
        <v>4</v>
      </c>
      <c r="AA39" s="705" t="s">
        <v>154</v>
      </c>
      <c r="AB39" s="864" t="str">
        <f t="array" ref="AB39">IF(O39="","",①補助金計画書!$AE$32:$AF$32)</f>
        <v/>
      </c>
      <c r="AC39" s="705" t="s">
        <v>156</v>
      </c>
      <c r="AD39" s="706" t="s">
        <v>157</v>
      </c>
      <c r="AE39" s="707" t="str">
        <f t="shared" si="1"/>
        <v/>
      </c>
      <c r="AF39" s="708" t="s">
        <v>158</v>
      </c>
      <c r="AG39" s="709" t="str">
        <f t="shared" si="0"/>
        <v/>
      </c>
      <c r="AH39" s="861"/>
      <c r="AI39" s="862"/>
      <c r="AJ39" s="861"/>
      <c r="AK39" s="862"/>
    </row>
    <row r="40" spans="1:37" ht="36.75" customHeight="1">
      <c r="A40" s="692">
        <f t="shared" si="2"/>
        <v>29</v>
      </c>
      <c r="B40" s="693" t="str">
        <f>IF(基本情報入力シート!C62="","",基本情報入力シート!C62)</f>
        <v/>
      </c>
      <c r="C40" s="694" t="str">
        <f>IF(基本情報入力シート!D62="","",基本情報入力シート!D62)</f>
        <v/>
      </c>
      <c r="D40" s="695" t="str">
        <f>IF(基本情報入力シート!E62="","",基本情報入力シート!E62)</f>
        <v/>
      </c>
      <c r="E40" s="695" t="str">
        <f>IF(基本情報入力シート!F62="","",基本情報入力シート!F62)</f>
        <v/>
      </c>
      <c r="F40" s="695" t="str">
        <f>IF(基本情報入力シート!G62="","",基本情報入力シート!G62)</f>
        <v/>
      </c>
      <c r="G40" s="695" t="str">
        <f>IF(基本情報入力シート!H62="","",基本情報入力シート!H62)</f>
        <v/>
      </c>
      <c r="H40" s="695" t="str">
        <f>IF(基本情報入力シート!I62="","",基本情報入力シート!I62)</f>
        <v/>
      </c>
      <c r="I40" s="695" t="str">
        <f>IF(基本情報入力シート!J62="","",基本情報入力シート!J62)</f>
        <v/>
      </c>
      <c r="J40" s="695" t="str">
        <f>IF(基本情報入力シート!K62="","",基本情報入力シート!K62)</f>
        <v/>
      </c>
      <c r="K40" s="696" t="str">
        <f>IF(基本情報入力シート!L62="","",基本情報入力シート!L62)</f>
        <v/>
      </c>
      <c r="L40" s="697" t="str">
        <f>IF(基本情報入力シート!M62="","",基本情報入力シート!M62)</f>
        <v/>
      </c>
      <c r="M40" s="697" t="str">
        <f>IF(基本情報入力シート!R62="","",基本情報入力シート!R62)</f>
        <v/>
      </c>
      <c r="N40" s="697" t="str">
        <f>IF(基本情報入力シート!W62="","",基本情報入力シート!W62)</f>
        <v/>
      </c>
      <c r="O40" s="692" t="str">
        <f>IF(基本情報入力シート!X62="","",基本情報入力シート!X62)</f>
        <v/>
      </c>
      <c r="P40" s="698" t="str">
        <f>IF(基本情報入力シート!Y62="","",基本情報入力シート!Y62)</f>
        <v/>
      </c>
      <c r="Q40" s="698" t="str">
        <f>IF(基本情報入力シート!AB62="","",基本情報入力シート!AB62)</f>
        <v/>
      </c>
      <c r="R40" s="699"/>
      <c r="S40" s="535" t="str">
        <f>IF(基本情報入力シート!AA62="","",基本情報入力シート!AA62)</f>
        <v/>
      </c>
      <c r="T40" s="700" t="str">
        <f>IF(基本情報入力シート!Y62="","",VLOOKUP(P40,【参考】サービス種類別交付率!$A$3:$C$32,3,FALSE))</f>
        <v/>
      </c>
      <c r="U40" s="701" t="s">
        <v>153</v>
      </c>
      <c r="V40" s="702">
        <v>4</v>
      </c>
      <c r="W40" s="703" t="s">
        <v>11</v>
      </c>
      <c r="X40" s="863" t="str">
        <f t="array" ref="X40">IF(O40="","",①補助金計画書!$Z$32:$AA$32)</f>
        <v/>
      </c>
      <c r="Y40" s="704" t="s">
        <v>73</v>
      </c>
      <c r="Z40" s="864">
        <v>4</v>
      </c>
      <c r="AA40" s="705" t="s">
        <v>154</v>
      </c>
      <c r="AB40" s="864" t="str">
        <f t="array" ref="AB40">IF(O40="","",①補助金計画書!$AE$32:$AF$32)</f>
        <v/>
      </c>
      <c r="AC40" s="705" t="s">
        <v>156</v>
      </c>
      <c r="AD40" s="706" t="s">
        <v>157</v>
      </c>
      <c r="AE40" s="707" t="str">
        <f t="shared" si="1"/>
        <v/>
      </c>
      <c r="AF40" s="708" t="s">
        <v>158</v>
      </c>
      <c r="AG40" s="709" t="str">
        <f t="shared" si="0"/>
        <v/>
      </c>
      <c r="AH40" s="861"/>
      <c r="AI40" s="862"/>
      <c r="AJ40" s="861"/>
      <c r="AK40" s="862"/>
    </row>
    <row r="41" spans="1:37" ht="36.75" customHeight="1">
      <c r="A41" s="692">
        <f t="shared" si="2"/>
        <v>30</v>
      </c>
      <c r="B41" s="693" t="str">
        <f>IF(基本情報入力シート!C63="","",基本情報入力シート!C63)</f>
        <v/>
      </c>
      <c r="C41" s="694" t="str">
        <f>IF(基本情報入力シート!D63="","",基本情報入力シート!D63)</f>
        <v/>
      </c>
      <c r="D41" s="695" t="str">
        <f>IF(基本情報入力シート!E63="","",基本情報入力シート!E63)</f>
        <v/>
      </c>
      <c r="E41" s="695" t="str">
        <f>IF(基本情報入力シート!F63="","",基本情報入力シート!F63)</f>
        <v/>
      </c>
      <c r="F41" s="695" t="str">
        <f>IF(基本情報入力シート!G63="","",基本情報入力シート!G63)</f>
        <v/>
      </c>
      <c r="G41" s="695" t="str">
        <f>IF(基本情報入力シート!H63="","",基本情報入力シート!H63)</f>
        <v/>
      </c>
      <c r="H41" s="695" t="str">
        <f>IF(基本情報入力シート!I63="","",基本情報入力シート!I63)</f>
        <v/>
      </c>
      <c r="I41" s="695" t="str">
        <f>IF(基本情報入力シート!J63="","",基本情報入力シート!J63)</f>
        <v/>
      </c>
      <c r="J41" s="695" t="str">
        <f>IF(基本情報入力シート!K63="","",基本情報入力シート!K63)</f>
        <v/>
      </c>
      <c r="K41" s="696" t="str">
        <f>IF(基本情報入力シート!L63="","",基本情報入力シート!L63)</f>
        <v/>
      </c>
      <c r="L41" s="697" t="str">
        <f>IF(基本情報入力シート!M63="","",基本情報入力シート!M63)</f>
        <v/>
      </c>
      <c r="M41" s="697" t="str">
        <f>IF(基本情報入力シート!R63="","",基本情報入力シート!R63)</f>
        <v/>
      </c>
      <c r="N41" s="697" t="str">
        <f>IF(基本情報入力シート!W63="","",基本情報入力シート!W63)</f>
        <v/>
      </c>
      <c r="O41" s="692" t="str">
        <f>IF(基本情報入力シート!X63="","",基本情報入力シート!X63)</f>
        <v/>
      </c>
      <c r="P41" s="698" t="str">
        <f>IF(基本情報入力シート!Y63="","",基本情報入力シート!Y63)</f>
        <v/>
      </c>
      <c r="Q41" s="698" t="str">
        <f>IF(基本情報入力シート!AB63="","",基本情報入力シート!AB63)</f>
        <v/>
      </c>
      <c r="R41" s="699"/>
      <c r="S41" s="535" t="str">
        <f>IF(基本情報入力シート!AA63="","",基本情報入力シート!AA63)</f>
        <v/>
      </c>
      <c r="T41" s="700" t="str">
        <f>IF(基本情報入力シート!Y63="","",VLOOKUP(P41,【参考】サービス種類別交付率!$A$3:$C$32,3,FALSE))</f>
        <v/>
      </c>
      <c r="U41" s="701" t="s">
        <v>153</v>
      </c>
      <c r="V41" s="702">
        <v>4</v>
      </c>
      <c r="W41" s="703" t="s">
        <v>11</v>
      </c>
      <c r="X41" s="863" t="str">
        <f t="array" ref="X41">IF(O41="","",①補助金計画書!$Z$32:$AA$32)</f>
        <v/>
      </c>
      <c r="Y41" s="704" t="s">
        <v>73</v>
      </c>
      <c r="Z41" s="864">
        <v>4</v>
      </c>
      <c r="AA41" s="705" t="s">
        <v>154</v>
      </c>
      <c r="AB41" s="864" t="str">
        <f t="array" ref="AB41">IF(O41="","",①補助金計画書!$AE$32:$AF$32)</f>
        <v/>
      </c>
      <c r="AC41" s="705" t="s">
        <v>156</v>
      </c>
      <c r="AD41" s="706" t="s">
        <v>157</v>
      </c>
      <c r="AE41" s="707" t="str">
        <f t="shared" si="1"/>
        <v/>
      </c>
      <c r="AF41" s="708" t="s">
        <v>158</v>
      </c>
      <c r="AG41" s="709" t="str">
        <f t="shared" si="0"/>
        <v/>
      </c>
      <c r="AH41" s="861"/>
      <c r="AI41" s="862"/>
      <c r="AJ41" s="861"/>
      <c r="AK41" s="862"/>
    </row>
    <row r="42" spans="1:37" ht="36.75" customHeight="1">
      <c r="A42" s="692">
        <f t="shared" si="2"/>
        <v>31</v>
      </c>
      <c r="B42" s="693" t="str">
        <f>IF(基本情報入力シート!C64="","",基本情報入力シート!C64)</f>
        <v/>
      </c>
      <c r="C42" s="694" t="str">
        <f>IF(基本情報入力シート!D64="","",基本情報入力シート!D64)</f>
        <v/>
      </c>
      <c r="D42" s="695" t="str">
        <f>IF(基本情報入力シート!E64="","",基本情報入力シート!E64)</f>
        <v/>
      </c>
      <c r="E42" s="695" t="str">
        <f>IF(基本情報入力シート!F64="","",基本情報入力シート!F64)</f>
        <v/>
      </c>
      <c r="F42" s="695" t="str">
        <f>IF(基本情報入力シート!G64="","",基本情報入力シート!G64)</f>
        <v/>
      </c>
      <c r="G42" s="695" t="str">
        <f>IF(基本情報入力シート!H64="","",基本情報入力シート!H64)</f>
        <v/>
      </c>
      <c r="H42" s="695" t="str">
        <f>IF(基本情報入力シート!I64="","",基本情報入力シート!I64)</f>
        <v/>
      </c>
      <c r="I42" s="695" t="str">
        <f>IF(基本情報入力シート!J64="","",基本情報入力シート!J64)</f>
        <v/>
      </c>
      <c r="J42" s="695" t="str">
        <f>IF(基本情報入力シート!K64="","",基本情報入力シート!K64)</f>
        <v/>
      </c>
      <c r="K42" s="696" t="str">
        <f>IF(基本情報入力シート!L64="","",基本情報入力シート!L64)</f>
        <v/>
      </c>
      <c r="L42" s="697" t="str">
        <f>IF(基本情報入力シート!M64="","",基本情報入力シート!M64)</f>
        <v/>
      </c>
      <c r="M42" s="697" t="str">
        <f>IF(基本情報入力シート!R64="","",基本情報入力シート!R64)</f>
        <v/>
      </c>
      <c r="N42" s="697" t="str">
        <f>IF(基本情報入力シート!W64="","",基本情報入力シート!W64)</f>
        <v/>
      </c>
      <c r="O42" s="692" t="str">
        <f>IF(基本情報入力シート!X64="","",基本情報入力シート!X64)</f>
        <v/>
      </c>
      <c r="P42" s="698" t="str">
        <f>IF(基本情報入力シート!Y64="","",基本情報入力シート!Y64)</f>
        <v/>
      </c>
      <c r="Q42" s="698" t="str">
        <f>IF(基本情報入力シート!AB64="","",基本情報入力シート!AB64)</f>
        <v/>
      </c>
      <c r="R42" s="699"/>
      <c r="S42" s="535" t="str">
        <f>IF(基本情報入力シート!AA64="","",基本情報入力シート!AA64)</f>
        <v/>
      </c>
      <c r="T42" s="700" t="str">
        <f>IF(基本情報入力シート!Y64="","",VLOOKUP(P42,【参考】サービス種類別交付率!$A$3:$C$32,3,FALSE))</f>
        <v/>
      </c>
      <c r="U42" s="701" t="s">
        <v>153</v>
      </c>
      <c r="V42" s="702">
        <v>4</v>
      </c>
      <c r="W42" s="703" t="s">
        <v>11</v>
      </c>
      <c r="X42" s="863" t="str">
        <f t="array" ref="X42">IF(O42="","",①補助金計画書!$Z$32:$AA$32)</f>
        <v/>
      </c>
      <c r="Y42" s="704" t="s">
        <v>73</v>
      </c>
      <c r="Z42" s="864">
        <v>4</v>
      </c>
      <c r="AA42" s="705" t="s">
        <v>154</v>
      </c>
      <c r="AB42" s="864" t="str">
        <f t="array" ref="AB42">IF(O42="","",①補助金計画書!$AE$32:$AF$32)</f>
        <v/>
      </c>
      <c r="AC42" s="705" t="s">
        <v>156</v>
      </c>
      <c r="AD42" s="706" t="s">
        <v>157</v>
      </c>
      <c r="AE42" s="707" t="str">
        <f t="shared" si="1"/>
        <v/>
      </c>
      <c r="AF42" s="708" t="s">
        <v>158</v>
      </c>
      <c r="AG42" s="709" t="str">
        <f t="shared" si="0"/>
        <v/>
      </c>
      <c r="AH42" s="861"/>
      <c r="AI42" s="862"/>
      <c r="AJ42" s="861"/>
      <c r="AK42" s="862"/>
    </row>
    <row r="43" spans="1:37" ht="36.75" customHeight="1">
      <c r="A43" s="692">
        <f t="shared" si="2"/>
        <v>32</v>
      </c>
      <c r="B43" s="693" t="str">
        <f>IF(基本情報入力シート!C65="","",基本情報入力シート!C65)</f>
        <v/>
      </c>
      <c r="C43" s="694" t="str">
        <f>IF(基本情報入力シート!D65="","",基本情報入力シート!D65)</f>
        <v/>
      </c>
      <c r="D43" s="695" t="str">
        <f>IF(基本情報入力シート!E65="","",基本情報入力シート!E65)</f>
        <v/>
      </c>
      <c r="E43" s="695" t="str">
        <f>IF(基本情報入力シート!F65="","",基本情報入力シート!F65)</f>
        <v/>
      </c>
      <c r="F43" s="695" t="str">
        <f>IF(基本情報入力シート!G65="","",基本情報入力シート!G65)</f>
        <v/>
      </c>
      <c r="G43" s="695" t="str">
        <f>IF(基本情報入力シート!H65="","",基本情報入力シート!H65)</f>
        <v/>
      </c>
      <c r="H43" s="695" t="str">
        <f>IF(基本情報入力シート!I65="","",基本情報入力シート!I65)</f>
        <v/>
      </c>
      <c r="I43" s="695" t="str">
        <f>IF(基本情報入力シート!J65="","",基本情報入力シート!J65)</f>
        <v/>
      </c>
      <c r="J43" s="695" t="str">
        <f>IF(基本情報入力シート!K65="","",基本情報入力シート!K65)</f>
        <v/>
      </c>
      <c r="K43" s="696" t="str">
        <f>IF(基本情報入力シート!L65="","",基本情報入力シート!L65)</f>
        <v/>
      </c>
      <c r="L43" s="697" t="str">
        <f>IF(基本情報入力シート!M65="","",基本情報入力シート!M65)</f>
        <v/>
      </c>
      <c r="M43" s="697" t="str">
        <f>IF(基本情報入力シート!R65="","",基本情報入力シート!R65)</f>
        <v/>
      </c>
      <c r="N43" s="697" t="str">
        <f>IF(基本情報入力シート!W65="","",基本情報入力シート!W65)</f>
        <v/>
      </c>
      <c r="O43" s="692" t="str">
        <f>IF(基本情報入力シート!X65="","",基本情報入力シート!X65)</f>
        <v/>
      </c>
      <c r="P43" s="698" t="str">
        <f>IF(基本情報入力シート!Y65="","",基本情報入力シート!Y65)</f>
        <v/>
      </c>
      <c r="Q43" s="698" t="str">
        <f>IF(基本情報入力シート!AB65="","",基本情報入力シート!AB65)</f>
        <v/>
      </c>
      <c r="R43" s="699"/>
      <c r="S43" s="535" t="str">
        <f>IF(基本情報入力シート!AA65="","",基本情報入力シート!AA65)</f>
        <v/>
      </c>
      <c r="T43" s="700" t="str">
        <f>IF(基本情報入力シート!Y65="","",VLOOKUP(P43,【参考】サービス種類別交付率!$A$3:$C$32,3,FALSE))</f>
        <v/>
      </c>
      <c r="U43" s="701" t="s">
        <v>153</v>
      </c>
      <c r="V43" s="702">
        <v>4</v>
      </c>
      <c r="W43" s="703" t="s">
        <v>11</v>
      </c>
      <c r="X43" s="863" t="str">
        <f t="array" ref="X43">IF(O43="","",①補助金計画書!$Z$32:$AA$32)</f>
        <v/>
      </c>
      <c r="Y43" s="704" t="s">
        <v>73</v>
      </c>
      <c r="Z43" s="864">
        <v>4</v>
      </c>
      <c r="AA43" s="705" t="s">
        <v>154</v>
      </c>
      <c r="AB43" s="864" t="str">
        <f t="array" ref="AB43">IF(O43="","",①補助金計画書!$AE$32:$AF$32)</f>
        <v/>
      </c>
      <c r="AC43" s="705" t="s">
        <v>156</v>
      </c>
      <c r="AD43" s="706" t="s">
        <v>157</v>
      </c>
      <c r="AE43" s="707" t="str">
        <f t="shared" si="1"/>
        <v/>
      </c>
      <c r="AF43" s="708" t="s">
        <v>158</v>
      </c>
      <c r="AG43" s="709" t="str">
        <f t="shared" si="0"/>
        <v/>
      </c>
      <c r="AH43" s="861"/>
      <c r="AI43" s="862"/>
      <c r="AJ43" s="861"/>
      <c r="AK43" s="862"/>
    </row>
    <row r="44" spans="1:37" ht="36.75" customHeight="1">
      <c r="A44" s="692">
        <f t="shared" si="2"/>
        <v>33</v>
      </c>
      <c r="B44" s="693" t="str">
        <f>IF(基本情報入力シート!C66="","",基本情報入力シート!C66)</f>
        <v/>
      </c>
      <c r="C44" s="694" t="str">
        <f>IF(基本情報入力シート!D66="","",基本情報入力シート!D66)</f>
        <v/>
      </c>
      <c r="D44" s="695" t="str">
        <f>IF(基本情報入力シート!E66="","",基本情報入力シート!E66)</f>
        <v/>
      </c>
      <c r="E44" s="695" t="str">
        <f>IF(基本情報入力シート!F66="","",基本情報入力シート!F66)</f>
        <v/>
      </c>
      <c r="F44" s="695" t="str">
        <f>IF(基本情報入力シート!G66="","",基本情報入力シート!G66)</f>
        <v/>
      </c>
      <c r="G44" s="695" t="str">
        <f>IF(基本情報入力シート!H66="","",基本情報入力シート!H66)</f>
        <v/>
      </c>
      <c r="H44" s="695" t="str">
        <f>IF(基本情報入力シート!I66="","",基本情報入力シート!I66)</f>
        <v/>
      </c>
      <c r="I44" s="695" t="str">
        <f>IF(基本情報入力シート!J66="","",基本情報入力シート!J66)</f>
        <v/>
      </c>
      <c r="J44" s="695" t="str">
        <f>IF(基本情報入力シート!K66="","",基本情報入力シート!K66)</f>
        <v/>
      </c>
      <c r="K44" s="696" t="str">
        <f>IF(基本情報入力シート!L66="","",基本情報入力シート!L66)</f>
        <v/>
      </c>
      <c r="L44" s="697" t="str">
        <f>IF(基本情報入力シート!M66="","",基本情報入力シート!M66)</f>
        <v/>
      </c>
      <c r="M44" s="697" t="str">
        <f>IF(基本情報入力シート!R66="","",基本情報入力シート!R66)</f>
        <v/>
      </c>
      <c r="N44" s="697" t="str">
        <f>IF(基本情報入力シート!W66="","",基本情報入力シート!W66)</f>
        <v/>
      </c>
      <c r="O44" s="692" t="str">
        <f>IF(基本情報入力シート!X66="","",基本情報入力シート!X66)</f>
        <v/>
      </c>
      <c r="P44" s="698" t="str">
        <f>IF(基本情報入力シート!Y66="","",基本情報入力シート!Y66)</f>
        <v/>
      </c>
      <c r="Q44" s="698" t="str">
        <f>IF(基本情報入力シート!AB66="","",基本情報入力シート!AB66)</f>
        <v/>
      </c>
      <c r="R44" s="699"/>
      <c r="S44" s="535" t="str">
        <f>IF(基本情報入力シート!AA66="","",基本情報入力シート!AA66)</f>
        <v/>
      </c>
      <c r="T44" s="700" t="str">
        <f>IF(基本情報入力シート!Y66="","",VLOOKUP(P44,【参考】サービス種類別交付率!$A$3:$C$32,3,FALSE))</f>
        <v/>
      </c>
      <c r="U44" s="701" t="s">
        <v>153</v>
      </c>
      <c r="V44" s="702">
        <v>4</v>
      </c>
      <c r="W44" s="703" t="s">
        <v>11</v>
      </c>
      <c r="X44" s="863" t="str">
        <f t="array" ref="X44">IF(O44="","",①補助金計画書!$Z$32:$AA$32)</f>
        <v/>
      </c>
      <c r="Y44" s="704" t="s">
        <v>73</v>
      </c>
      <c r="Z44" s="864">
        <v>4</v>
      </c>
      <c r="AA44" s="705" t="s">
        <v>154</v>
      </c>
      <c r="AB44" s="864" t="str">
        <f t="array" ref="AB44">IF(O44="","",①補助金計画書!$AE$32:$AF$32)</f>
        <v/>
      </c>
      <c r="AC44" s="705" t="s">
        <v>156</v>
      </c>
      <c r="AD44" s="706" t="s">
        <v>157</v>
      </c>
      <c r="AE44" s="707" t="str">
        <f t="shared" si="1"/>
        <v/>
      </c>
      <c r="AF44" s="708" t="s">
        <v>158</v>
      </c>
      <c r="AG44" s="709" t="str">
        <f t="shared" ref="AG44:AG75" si="3">IFERROR(ROUNDDOWN(S44*T44,0)*AE44,"")</f>
        <v/>
      </c>
      <c r="AH44" s="861"/>
      <c r="AI44" s="862"/>
      <c r="AJ44" s="861"/>
      <c r="AK44" s="862"/>
    </row>
    <row r="45" spans="1:37" ht="36.75" customHeight="1">
      <c r="A45" s="692">
        <f t="shared" si="2"/>
        <v>34</v>
      </c>
      <c r="B45" s="693" t="str">
        <f>IF(基本情報入力シート!C67="","",基本情報入力シート!C67)</f>
        <v/>
      </c>
      <c r="C45" s="694" t="str">
        <f>IF(基本情報入力シート!D67="","",基本情報入力シート!D67)</f>
        <v/>
      </c>
      <c r="D45" s="695" t="str">
        <f>IF(基本情報入力シート!E67="","",基本情報入力シート!E67)</f>
        <v/>
      </c>
      <c r="E45" s="695" t="str">
        <f>IF(基本情報入力シート!F67="","",基本情報入力シート!F67)</f>
        <v/>
      </c>
      <c r="F45" s="695" t="str">
        <f>IF(基本情報入力シート!G67="","",基本情報入力シート!G67)</f>
        <v/>
      </c>
      <c r="G45" s="695" t="str">
        <f>IF(基本情報入力シート!H67="","",基本情報入力シート!H67)</f>
        <v/>
      </c>
      <c r="H45" s="695" t="str">
        <f>IF(基本情報入力シート!I67="","",基本情報入力シート!I67)</f>
        <v/>
      </c>
      <c r="I45" s="695" t="str">
        <f>IF(基本情報入力シート!J67="","",基本情報入力シート!J67)</f>
        <v/>
      </c>
      <c r="J45" s="695" t="str">
        <f>IF(基本情報入力シート!K67="","",基本情報入力シート!K67)</f>
        <v/>
      </c>
      <c r="K45" s="696" t="str">
        <f>IF(基本情報入力シート!L67="","",基本情報入力シート!L67)</f>
        <v/>
      </c>
      <c r="L45" s="697" t="str">
        <f>IF(基本情報入力シート!M67="","",基本情報入力シート!M67)</f>
        <v/>
      </c>
      <c r="M45" s="697" t="str">
        <f>IF(基本情報入力シート!R67="","",基本情報入力シート!R67)</f>
        <v/>
      </c>
      <c r="N45" s="697" t="str">
        <f>IF(基本情報入力シート!W67="","",基本情報入力シート!W67)</f>
        <v/>
      </c>
      <c r="O45" s="692" t="str">
        <f>IF(基本情報入力シート!X67="","",基本情報入力シート!X67)</f>
        <v/>
      </c>
      <c r="P45" s="698" t="str">
        <f>IF(基本情報入力シート!Y67="","",基本情報入力シート!Y67)</f>
        <v/>
      </c>
      <c r="Q45" s="698" t="str">
        <f>IF(基本情報入力シート!AB67="","",基本情報入力シート!AB67)</f>
        <v/>
      </c>
      <c r="R45" s="699"/>
      <c r="S45" s="535" t="str">
        <f>IF(基本情報入力シート!AA67="","",基本情報入力シート!AA67)</f>
        <v/>
      </c>
      <c r="T45" s="700" t="str">
        <f>IF(基本情報入力シート!Y67="","",VLOOKUP(P45,【参考】サービス種類別交付率!$A$3:$C$32,3,FALSE))</f>
        <v/>
      </c>
      <c r="U45" s="701" t="s">
        <v>153</v>
      </c>
      <c r="V45" s="702">
        <v>4</v>
      </c>
      <c r="W45" s="703" t="s">
        <v>11</v>
      </c>
      <c r="X45" s="863" t="str">
        <f t="array" ref="X45">IF(O45="","",①補助金計画書!$Z$32:$AA$32)</f>
        <v/>
      </c>
      <c r="Y45" s="704" t="s">
        <v>73</v>
      </c>
      <c r="Z45" s="864">
        <v>4</v>
      </c>
      <c r="AA45" s="705" t="s">
        <v>154</v>
      </c>
      <c r="AB45" s="864" t="str">
        <f t="array" ref="AB45">IF(O45="","",①補助金計画書!$AE$32:$AF$32)</f>
        <v/>
      </c>
      <c r="AC45" s="705" t="s">
        <v>156</v>
      </c>
      <c r="AD45" s="706" t="s">
        <v>157</v>
      </c>
      <c r="AE45" s="707" t="str">
        <f t="shared" si="1"/>
        <v/>
      </c>
      <c r="AF45" s="708" t="s">
        <v>158</v>
      </c>
      <c r="AG45" s="709" t="str">
        <f t="shared" si="3"/>
        <v/>
      </c>
      <c r="AH45" s="861"/>
      <c r="AI45" s="862"/>
      <c r="AJ45" s="861"/>
      <c r="AK45" s="862"/>
    </row>
    <row r="46" spans="1:37" ht="36.75" customHeight="1">
      <c r="A46" s="692">
        <f t="shared" si="2"/>
        <v>35</v>
      </c>
      <c r="B46" s="693" t="str">
        <f>IF(基本情報入力シート!C68="","",基本情報入力シート!C68)</f>
        <v/>
      </c>
      <c r="C46" s="694" t="str">
        <f>IF(基本情報入力シート!D68="","",基本情報入力シート!D68)</f>
        <v/>
      </c>
      <c r="D46" s="695" t="str">
        <f>IF(基本情報入力シート!E68="","",基本情報入力シート!E68)</f>
        <v/>
      </c>
      <c r="E46" s="695" t="str">
        <f>IF(基本情報入力シート!F68="","",基本情報入力シート!F68)</f>
        <v/>
      </c>
      <c r="F46" s="695" t="str">
        <f>IF(基本情報入力シート!G68="","",基本情報入力シート!G68)</f>
        <v/>
      </c>
      <c r="G46" s="695" t="str">
        <f>IF(基本情報入力シート!H68="","",基本情報入力シート!H68)</f>
        <v/>
      </c>
      <c r="H46" s="695" t="str">
        <f>IF(基本情報入力シート!I68="","",基本情報入力シート!I68)</f>
        <v/>
      </c>
      <c r="I46" s="695" t="str">
        <f>IF(基本情報入力シート!J68="","",基本情報入力シート!J68)</f>
        <v/>
      </c>
      <c r="J46" s="695" t="str">
        <f>IF(基本情報入力シート!K68="","",基本情報入力シート!K68)</f>
        <v/>
      </c>
      <c r="K46" s="696" t="str">
        <f>IF(基本情報入力シート!L68="","",基本情報入力シート!L68)</f>
        <v/>
      </c>
      <c r="L46" s="697" t="str">
        <f>IF(基本情報入力シート!M68="","",基本情報入力シート!M68)</f>
        <v/>
      </c>
      <c r="M46" s="697" t="str">
        <f>IF(基本情報入力シート!R68="","",基本情報入力シート!R68)</f>
        <v/>
      </c>
      <c r="N46" s="697" t="str">
        <f>IF(基本情報入力シート!W68="","",基本情報入力シート!W68)</f>
        <v/>
      </c>
      <c r="O46" s="692" t="str">
        <f>IF(基本情報入力シート!X68="","",基本情報入力シート!X68)</f>
        <v/>
      </c>
      <c r="P46" s="698" t="str">
        <f>IF(基本情報入力シート!Y68="","",基本情報入力シート!Y68)</f>
        <v/>
      </c>
      <c r="Q46" s="698" t="str">
        <f>IF(基本情報入力シート!AB68="","",基本情報入力シート!AB68)</f>
        <v/>
      </c>
      <c r="R46" s="699"/>
      <c r="S46" s="535" t="str">
        <f>IF(基本情報入力シート!AA68="","",基本情報入力シート!AA68)</f>
        <v/>
      </c>
      <c r="T46" s="700" t="str">
        <f>IF(基本情報入力シート!Y68="","",VLOOKUP(P46,【参考】サービス種類別交付率!$A$3:$C$32,3,FALSE))</f>
        <v/>
      </c>
      <c r="U46" s="701" t="s">
        <v>153</v>
      </c>
      <c r="V46" s="702">
        <v>4</v>
      </c>
      <c r="W46" s="703" t="s">
        <v>11</v>
      </c>
      <c r="X46" s="863" t="str">
        <f t="array" ref="X46">IF(O46="","",①補助金計画書!$Z$32:$AA$32)</f>
        <v/>
      </c>
      <c r="Y46" s="704" t="s">
        <v>73</v>
      </c>
      <c r="Z46" s="864">
        <v>4</v>
      </c>
      <c r="AA46" s="705" t="s">
        <v>154</v>
      </c>
      <c r="AB46" s="864" t="str">
        <f t="array" ref="AB46">IF(O46="","",①補助金計画書!$AE$32:$AF$32)</f>
        <v/>
      </c>
      <c r="AC46" s="705" t="s">
        <v>156</v>
      </c>
      <c r="AD46" s="706" t="s">
        <v>157</v>
      </c>
      <c r="AE46" s="707" t="str">
        <f t="shared" si="1"/>
        <v/>
      </c>
      <c r="AF46" s="708" t="s">
        <v>158</v>
      </c>
      <c r="AG46" s="709" t="str">
        <f t="shared" si="3"/>
        <v/>
      </c>
      <c r="AH46" s="861"/>
      <c r="AI46" s="862"/>
      <c r="AJ46" s="861"/>
      <c r="AK46" s="862"/>
    </row>
    <row r="47" spans="1:37" ht="36.75" customHeight="1">
      <c r="A47" s="692">
        <f t="shared" si="2"/>
        <v>36</v>
      </c>
      <c r="B47" s="693" t="str">
        <f>IF(基本情報入力シート!C69="","",基本情報入力シート!C69)</f>
        <v/>
      </c>
      <c r="C47" s="694" t="str">
        <f>IF(基本情報入力シート!D69="","",基本情報入力シート!D69)</f>
        <v/>
      </c>
      <c r="D47" s="695" t="str">
        <f>IF(基本情報入力シート!E69="","",基本情報入力シート!E69)</f>
        <v/>
      </c>
      <c r="E47" s="695" t="str">
        <f>IF(基本情報入力シート!F69="","",基本情報入力シート!F69)</f>
        <v/>
      </c>
      <c r="F47" s="695" t="str">
        <f>IF(基本情報入力シート!G69="","",基本情報入力シート!G69)</f>
        <v/>
      </c>
      <c r="G47" s="695" t="str">
        <f>IF(基本情報入力シート!H69="","",基本情報入力シート!H69)</f>
        <v/>
      </c>
      <c r="H47" s="695" t="str">
        <f>IF(基本情報入力シート!I69="","",基本情報入力シート!I69)</f>
        <v/>
      </c>
      <c r="I47" s="695" t="str">
        <f>IF(基本情報入力シート!J69="","",基本情報入力シート!J69)</f>
        <v/>
      </c>
      <c r="J47" s="695" t="str">
        <f>IF(基本情報入力シート!K69="","",基本情報入力シート!K69)</f>
        <v/>
      </c>
      <c r="K47" s="696" t="str">
        <f>IF(基本情報入力シート!L69="","",基本情報入力シート!L69)</f>
        <v/>
      </c>
      <c r="L47" s="697" t="str">
        <f>IF(基本情報入力シート!M69="","",基本情報入力シート!M69)</f>
        <v/>
      </c>
      <c r="M47" s="697" t="str">
        <f>IF(基本情報入力シート!R69="","",基本情報入力シート!R69)</f>
        <v/>
      </c>
      <c r="N47" s="697" t="str">
        <f>IF(基本情報入力シート!W69="","",基本情報入力シート!W69)</f>
        <v/>
      </c>
      <c r="O47" s="692" t="str">
        <f>IF(基本情報入力シート!X69="","",基本情報入力シート!X69)</f>
        <v/>
      </c>
      <c r="P47" s="698" t="str">
        <f>IF(基本情報入力シート!Y69="","",基本情報入力シート!Y69)</f>
        <v/>
      </c>
      <c r="Q47" s="698" t="str">
        <f>IF(基本情報入力シート!AB69="","",基本情報入力シート!AB69)</f>
        <v/>
      </c>
      <c r="R47" s="699"/>
      <c r="S47" s="535" t="str">
        <f>IF(基本情報入力シート!AA69="","",基本情報入力シート!AA69)</f>
        <v/>
      </c>
      <c r="T47" s="700" t="str">
        <f>IF(基本情報入力シート!Y69="","",VLOOKUP(P47,【参考】サービス種類別交付率!$A$3:$C$32,3,FALSE))</f>
        <v/>
      </c>
      <c r="U47" s="701" t="s">
        <v>153</v>
      </c>
      <c r="V47" s="702">
        <v>4</v>
      </c>
      <c r="W47" s="703" t="s">
        <v>11</v>
      </c>
      <c r="X47" s="863" t="str">
        <f t="array" ref="X47">IF(O47="","",①補助金計画書!$Z$32:$AA$32)</f>
        <v/>
      </c>
      <c r="Y47" s="704" t="s">
        <v>73</v>
      </c>
      <c r="Z47" s="864">
        <v>4</v>
      </c>
      <c r="AA47" s="705" t="s">
        <v>154</v>
      </c>
      <c r="AB47" s="864" t="str">
        <f t="array" ref="AB47">IF(O47="","",①補助金計画書!$AE$32:$AF$32)</f>
        <v/>
      </c>
      <c r="AC47" s="705" t="s">
        <v>156</v>
      </c>
      <c r="AD47" s="706" t="s">
        <v>157</v>
      </c>
      <c r="AE47" s="707" t="str">
        <f t="shared" si="1"/>
        <v/>
      </c>
      <c r="AF47" s="708" t="s">
        <v>158</v>
      </c>
      <c r="AG47" s="709" t="str">
        <f t="shared" si="3"/>
        <v/>
      </c>
      <c r="AH47" s="861"/>
      <c r="AI47" s="862"/>
      <c r="AJ47" s="861"/>
      <c r="AK47" s="862"/>
    </row>
    <row r="48" spans="1:37" ht="36.75" customHeight="1">
      <c r="A48" s="692">
        <f t="shared" si="2"/>
        <v>37</v>
      </c>
      <c r="B48" s="693" t="str">
        <f>IF(基本情報入力シート!C70="","",基本情報入力シート!C70)</f>
        <v/>
      </c>
      <c r="C48" s="694" t="str">
        <f>IF(基本情報入力シート!D70="","",基本情報入力シート!D70)</f>
        <v/>
      </c>
      <c r="D48" s="695" t="str">
        <f>IF(基本情報入力シート!E70="","",基本情報入力シート!E70)</f>
        <v/>
      </c>
      <c r="E48" s="695" t="str">
        <f>IF(基本情報入力シート!F70="","",基本情報入力シート!F70)</f>
        <v/>
      </c>
      <c r="F48" s="695" t="str">
        <f>IF(基本情報入力シート!G70="","",基本情報入力シート!G70)</f>
        <v/>
      </c>
      <c r="G48" s="695" t="str">
        <f>IF(基本情報入力シート!H70="","",基本情報入力シート!H70)</f>
        <v/>
      </c>
      <c r="H48" s="695" t="str">
        <f>IF(基本情報入力シート!I70="","",基本情報入力シート!I70)</f>
        <v/>
      </c>
      <c r="I48" s="695" t="str">
        <f>IF(基本情報入力シート!J70="","",基本情報入力シート!J70)</f>
        <v/>
      </c>
      <c r="J48" s="695" t="str">
        <f>IF(基本情報入力シート!K70="","",基本情報入力シート!K70)</f>
        <v/>
      </c>
      <c r="K48" s="696" t="str">
        <f>IF(基本情報入力シート!L70="","",基本情報入力シート!L70)</f>
        <v/>
      </c>
      <c r="L48" s="697" t="str">
        <f>IF(基本情報入力シート!M70="","",基本情報入力シート!M70)</f>
        <v/>
      </c>
      <c r="M48" s="697" t="str">
        <f>IF(基本情報入力シート!R70="","",基本情報入力シート!R70)</f>
        <v/>
      </c>
      <c r="N48" s="697" t="str">
        <f>IF(基本情報入力シート!W70="","",基本情報入力シート!W70)</f>
        <v/>
      </c>
      <c r="O48" s="692" t="str">
        <f>IF(基本情報入力シート!X70="","",基本情報入力シート!X70)</f>
        <v/>
      </c>
      <c r="P48" s="698" t="str">
        <f>IF(基本情報入力シート!Y70="","",基本情報入力シート!Y70)</f>
        <v/>
      </c>
      <c r="Q48" s="698" t="str">
        <f>IF(基本情報入力シート!AB70="","",基本情報入力シート!AB70)</f>
        <v/>
      </c>
      <c r="R48" s="699"/>
      <c r="S48" s="535" t="str">
        <f>IF(基本情報入力シート!AA70="","",基本情報入力シート!AA70)</f>
        <v/>
      </c>
      <c r="T48" s="700" t="str">
        <f>IF(基本情報入力シート!Y70="","",VLOOKUP(P48,【参考】サービス種類別交付率!$A$3:$C$32,3,FALSE))</f>
        <v/>
      </c>
      <c r="U48" s="701" t="s">
        <v>153</v>
      </c>
      <c r="V48" s="702">
        <v>4</v>
      </c>
      <c r="W48" s="703" t="s">
        <v>11</v>
      </c>
      <c r="X48" s="863" t="str">
        <f t="array" ref="X48">IF(O48="","",①補助金計画書!$Z$32:$AA$32)</f>
        <v/>
      </c>
      <c r="Y48" s="704" t="s">
        <v>73</v>
      </c>
      <c r="Z48" s="864">
        <v>4</v>
      </c>
      <c r="AA48" s="705" t="s">
        <v>154</v>
      </c>
      <c r="AB48" s="864" t="str">
        <f t="array" ref="AB48">IF(O48="","",①補助金計画書!$AE$32:$AF$32)</f>
        <v/>
      </c>
      <c r="AC48" s="705" t="s">
        <v>156</v>
      </c>
      <c r="AD48" s="706" t="s">
        <v>157</v>
      </c>
      <c r="AE48" s="707" t="str">
        <f t="shared" si="1"/>
        <v/>
      </c>
      <c r="AF48" s="708" t="s">
        <v>158</v>
      </c>
      <c r="AG48" s="709" t="str">
        <f t="shared" si="3"/>
        <v/>
      </c>
      <c r="AH48" s="861"/>
      <c r="AI48" s="862"/>
      <c r="AJ48" s="861"/>
      <c r="AK48" s="862"/>
    </row>
    <row r="49" spans="1:37" ht="36.75" customHeight="1">
      <c r="A49" s="692">
        <f t="shared" si="2"/>
        <v>38</v>
      </c>
      <c r="B49" s="693" t="str">
        <f>IF(基本情報入力シート!C71="","",基本情報入力シート!C71)</f>
        <v/>
      </c>
      <c r="C49" s="694" t="str">
        <f>IF(基本情報入力シート!D71="","",基本情報入力シート!D71)</f>
        <v/>
      </c>
      <c r="D49" s="695" t="str">
        <f>IF(基本情報入力シート!E71="","",基本情報入力シート!E71)</f>
        <v/>
      </c>
      <c r="E49" s="695" t="str">
        <f>IF(基本情報入力シート!F71="","",基本情報入力シート!F71)</f>
        <v/>
      </c>
      <c r="F49" s="695" t="str">
        <f>IF(基本情報入力シート!G71="","",基本情報入力シート!G71)</f>
        <v/>
      </c>
      <c r="G49" s="695" t="str">
        <f>IF(基本情報入力シート!H71="","",基本情報入力シート!H71)</f>
        <v/>
      </c>
      <c r="H49" s="695" t="str">
        <f>IF(基本情報入力シート!I71="","",基本情報入力シート!I71)</f>
        <v/>
      </c>
      <c r="I49" s="695" t="str">
        <f>IF(基本情報入力シート!J71="","",基本情報入力シート!J71)</f>
        <v/>
      </c>
      <c r="J49" s="695" t="str">
        <f>IF(基本情報入力シート!K71="","",基本情報入力シート!K71)</f>
        <v/>
      </c>
      <c r="K49" s="696" t="str">
        <f>IF(基本情報入力シート!L71="","",基本情報入力シート!L71)</f>
        <v/>
      </c>
      <c r="L49" s="697" t="str">
        <f>IF(基本情報入力シート!M71="","",基本情報入力シート!M71)</f>
        <v/>
      </c>
      <c r="M49" s="697" t="str">
        <f>IF(基本情報入力シート!R71="","",基本情報入力シート!R71)</f>
        <v/>
      </c>
      <c r="N49" s="697" t="str">
        <f>IF(基本情報入力シート!W71="","",基本情報入力シート!W71)</f>
        <v/>
      </c>
      <c r="O49" s="692" t="str">
        <f>IF(基本情報入力シート!X71="","",基本情報入力シート!X71)</f>
        <v/>
      </c>
      <c r="P49" s="698" t="str">
        <f>IF(基本情報入力シート!Y71="","",基本情報入力シート!Y71)</f>
        <v/>
      </c>
      <c r="Q49" s="698" t="str">
        <f>IF(基本情報入力シート!AB71="","",基本情報入力シート!AB71)</f>
        <v/>
      </c>
      <c r="R49" s="699"/>
      <c r="S49" s="535" t="str">
        <f>IF(基本情報入力シート!AA71="","",基本情報入力シート!AA71)</f>
        <v/>
      </c>
      <c r="T49" s="700" t="str">
        <f>IF(基本情報入力シート!Y71="","",VLOOKUP(P49,【参考】サービス種類別交付率!$A$3:$C$32,3,FALSE))</f>
        <v/>
      </c>
      <c r="U49" s="701" t="s">
        <v>153</v>
      </c>
      <c r="V49" s="702">
        <v>4</v>
      </c>
      <c r="W49" s="703" t="s">
        <v>11</v>
      </c>
      <c r="X49" s="863" t="str">
        <f t="array" ref="X49">IF(O49="","",①補助金計画書!$Z$32:$AA$32)</f>
        <v/>
      </c>
      <c r="Y49" s="704" t="s">
        <v>73</v>
      </c>
      <c r="Z49" s="864">
        <v>4</v>
      </c>
      <c r="AA49" s="705" t="s">
        <v>154</v>
      </c>
      <c r="AB49" s="864" t="str">
        <f t="array" ref="AB49">IF(O49="","",①補助金計画書!$AE$32:$AF$32)</f>
        <v/>
      </c>
      <c r="AC49" s="705" t="s">
        <v>156</v>
      </c>
      <c r="AD49" s="706" t="s">
        <v>157</v>
      </c>
      <c r="AE49" s="707" t="str">
        <f t="shared" si="1"/>
        <v/>
      </c>
      <c r="AF49" s="708" t="s">
        <v>158</v>
      </c>
      <c r="AG49" s="709" t="str">
        <f t="shared" si="3"/>
        <v/>
      </c>
      <c r="AH49" s="861"/>
      <c r="AI49" s="862"/>
      <c r="AJ49" s="861"/>
      <c r="AK49" s="862"/>
    </row>
    <row r="50" spans="1:37" ht="36.75" customHeight="1">
      <c r="A50" s="692">
        <f t="shared" si="2"/>
        <v>39</v>
      </c>
      <c r="B50" s="693" t="str">
        <f>IF(基本情報入力シート!C72="","",基本情報入力シート!C72)</f>
        <v/>
      </c>
      <c r="C50" s="694" t="str">
        <f>IF(基本情報入力シート!D72="","",基本情報入力シート!D72)</f>
        <v/>
      </c>
      <c r="D50" s="695" t="str">
        <f>IF(基本情報入力シート!E72="","",基本情報入力シート!E72)</f>
        <v/>
      </c>
      <c r="E50" s="695" t="str">
        <f>IF(基本情報入力シート!F72="","",基本情報入力シート!F72)</f>
        <v/>
      </c>
      <c r="F50" s="695" t="str">
        <f>IF(基本情報入力シート!G72="","",基本情報入力シート!G72)</f>
        <v/>
      </c>
      <c r="G50" s="695" t="str">
        <f>IF(基本情報入力シート!H72="","",基本情報入力シート!H72)</f>
        <v/>
      </c>
      <c r="H50" s="695" t="str">
        <f>IF(基本情報入力シート!I72="","",基本情報入力シート!I72)</f>
        <v/>
      </c>
      <c r="I50" s="695" t="str">
        <f>IF(基本情報入力シート!J72="","",基本情報入力シート!J72)</f>
        <v/>
      </c>
      <c r="J50" s="695" t="str">
        <f>IF(基本情報入力シート!K72="","",基本情報入力シート!K72)</f>
        <v/>
      </c>
      <c r="K50" s="696" t="str">
        <f>IF(基本情報入力シート!L72="","",基本情報入力シート!L72)</f>
        <v/>
      </c>
      <c r="L50" s="697" t="str">
        <f>IF(基本情報入力シート!M72="","",基本情報入力シート!M72)</f>
        <v/>
      </c>
      <c r="M50" s="697" t="str">
        <f>IF(基本情報入力シート!R72="","",基本情報入力シート!R72)</f>
        <v/>
      </c>
      <c r="N50" s="697" t="str">
        <f>IF(基本情報入力シート!W72="","",基本情報入力シート!W72)</f>
        <v/>
      </c>
      <c r="O50" s="692" t="str">
        <f>IF(基本情報入力シート!X72="","",基本情報入力シート!X72)</f>
        <v/>
      </c>
      <c r="P50" s="698" t="str">
        <f>IF(基本情報入力シート!Y72="","",基本情報入力シート!Y72)</f>
        <v/>
      </c>
      <c r="Q50" s="698" t="str">
        <f>IF(基本情報入力シート!AB72="","",基本情報入力シート!AB72)</f>
        <v/>
      </c>
      <c r="R50" s="699"/>
      <c r="S50" s="535" t="str">
        <f>IF(基本情報入力シート!AA72="","",基本情報入力シート!AA72)</f>
        <v/>
      </c>
      <c r="T50" s="700" t="str">
        <f>IF(基本情報入力シート!Y72="","",VLOOKUP(P50,【参考】サービス種類別交付率!$A$3:$C$32,3,FALSE))</f>
        <v/>
      </c>
      <c r="U50" s="701" t="s">
        <v>153</v>
      </c>
      <c r="V50" s="702">
        <v>4</v>
      </c>
      <c r="W50" s="703" t="s">
        <v>11</v>
      </c>
      <c r="X50" s="863" t="str">
        <f t="array" ref="X50">IF(O50="","",①補助金計画書!$Z$32:$AA$32)</f>
        <v/>
      </c>
      <c r="Y50" s="704" t="s">
        <v>73</v>
      </c>
      <c r="Z50" s="864">
        <v>4</v>
      </c>
      <c r="AA50" s="705" t="s">
        <v>154</v>
      </c>
      <c r="AB50" s="864" t="str">
        <f t="array" ref="AB50">IF(O50="","",①補助金計画書!$AE$32:$AF$32)</f>
        <v/>
      </c>
      <c r="AC50" s="705" t="s">
        <v>156</v>
      </c>
      <c r="AD50" s="706" t="s">
        <v>157</v>
      </c>
      <c r="AE50" s="707" t="str">
        <f t="shared" si="1"/>
        <v/>
      </c>
      <c r="AF50" s="708" t="s">
        <v>158</v>
      </c>
      <c r="AG50" s="709" t="str">
        <f t="shared" si="3"/>
        <v/>
      </c>
      <c r="AH50" s="861"/>
      <c r="AI50" s="862"/>
      <c r="AJ50" s="861"/>
      <c r="AK50" s="862"/>
    </row>
    <row r="51" spans="1:37" ht="36.75" customHeight="1">
      <c r="A51" s="692">
        <f t="shared" si="2"/>
        <v>40</v>
      </c>
      <c r="B51" s="693" t="str">
        <f>IF(基本情報入力シート!C73="","",基本情報入力シート!C73)</f>
        <v/>
      </c>
      <c r="C51" s="694" t="str">
        <f>IF(基本情報入力シート!D73="","",基本情報入力シート!D73)</f>
        <v/>
      </c>
      <c r="D51" s="695" t="str">
        <f>IF(基本情報入力シート!E73="","",基本情報入力シート!E73)</f>
        <v/>
      </c>
      <c r="E51" s="695" t="str">
        <f>IF(基本情報入力シート!F73="","",基本情報入力シート!F73)</f>
        <v/>
      </c>
      <c r="F51" s="695" t="str">
        <f>IF(基本情報入力シート!G73="","",基本情報入力シート!G73)</f>
        <v/>
      </c>
      <c r="G51" s="695" t="str">
        <f>IF(基本情報入力シート!H73="","",基本情報入力シート!H73)</f>
        <v/>
      </c>
      <c r="H51" s="695" t="str">
        <f>IF(基本情報入力シート!I73="","",基本情報入力シート!I73)</f>
        <v/>
      </c>
      <c r="I51" s="695" t="str">
        <f>IF(基本情報入力シート!J73="","",基本情報入力シート!J73)</f>
        <v/>
      </c>
      <c r="J51" s="695" t="str">
        <f>IF(基本情報入力シート!K73="","",基本情報入力シート!K73)</f>
        <v/>
      </c>
      <c r="K51" s="696" t="str">
        <f>IF(基本情報入力シート!L73="","",基本情報入力シート!L73)</f>
        <v/>
      </c>
      <c r="L51" s="697" t="str">
        <f>IF(基本情報入力シート!M73="","",基本情報入力シート!M73)</f>
        <v/>
      </c>
      <c r="M51" s="697" t="str">
        <f>IF(基本情報入力シート!R73="","",基本情報入力シート!R73)</f>
        <v/>
      </c>
      <c r="N51" s="697" t="str">
        <f>IF(基本情報入力シート!W73="","",基本情報入力シート!W73)</f>
        <v/>
      </c>
      <c r="O51" s="692" t="str">
        <f>IF(基本情報入力シート!X73="","",基本情報入力シート!X73)</f>
        <v/>
      </c>
      <c r="P51" s="698" t="str">
        <f>IF(基本情報入力シート!Y73="","",基本情報入力シート!Y73)</f>
        <v/>
      </c>
      <c r="Q51" s="698" t="str">
        <f>IF(基本情報入力シート!AB73="","",基本情報入力シート!AB73)</f>
        <v/>
      </c>
      <c r="R51" s="699"/>
      <c r="S51" s="535" t="str">
        <f>IF(基本情報入力シート!AA73="","",基本情報入力シート!AA73)</f>
        <v/>
      </c>
      <c r="T51" s="700" t="str">
        <f>IF(基本情報入力シート!Y73="","",VLOOKUP(P51,【参考】サービス種類別交付率!$A$3:$C$32,3,FALSE))</f>
        <v/>
      </c>
      <c r="U51" s="701" t="s">
        <v>153</v>
      </c>
      <c r="V51" s="702">
        <v>4</v>
      </c>
      <c r="W51" s="703" t="s">
        <v>11</v>
      </c>
      <c r="X51" s="863" t="str">
        <f t="array" ref="X51">IF(O51="","",①補助金計画書!$Z$32:$AA$32)</f>
        <v/>
      </c>
      <c r="Y51" s="704" t="s">
        <v>73</v>
      </c>
      <c r="Z51" s="864">
        <v>4</v>
      </c>
      <c r="AA51" s="705" t="s">
        <v>154</v>
      </c>
      <c r="AB51" s="864" t="str">
        <f t="array" ref="AB51">IF(O51="","",①補助金計画書!$AE$32:$AF$32)</f>
        <v/>
      </c>
      <c r="AC51" s="705" t="s">
        <v>156</v>
      </c>
      <c r="AD51" s="706" t="s">
        <v>157</v>
      </c>
      <c r="AE51" s="707" t="str">
        <f t="shared" si="1"/>
        <v/>
      </c>
      <c r="AF51" s="710" t="s">
        <v>158</v>
      </c>
      <c r="AG51" s="709" t="str">
        <f t="shared" si="3"/>
        <v/>
      </c>
      <c r="AH51" s="861"/>
      <c r="AI51" s="862"/>
      <c r="AJ51" s="861"/>
      <c r="AK51" s="862"/>
    </row>
    <row r="52" spans="1:37" ht="36.75" customHeight="1">
      <c r="A52" s="692">
        <f t="shared" si="2"/>
        <v>41</v>
      </c>
      <c r="B52" s="693" t="str">
        <f>IF(基本情報入力シート!C74="","",基本情報入力シート!C74)</f>
        <v/>
      </c>
      <c r="C52" s="694" t="str">
        <f>IF(基本情報入力シート!D74="","",基本情報入力シート!D74)</f>
        <v/>
      </c>
      <c r="D52" s="695" t="str">
        <f>IF(基本情報入力シート!E74="","",基本情報入力シート!E74)</f>
        <v/>
      </c>
      <c r="E52" s="695" t="str">
        <f>IF(基本情報入力シート!F74="","",基本情報入力シート!F74)</f>
        <v/>
      </c>
      <c r="F52" s="695" t="str">
        <f>IF(基本情報入力シート!G74="","",基本情報入力シート!G74)</f>
        <v/>
      </c>
      <c r="G52" s="695" t="str">
        <f>IF(基本情報入力シート!H74="","",基本情報入力シート!H74)</f>
        <v/>
      </c>
      <c r="H52" s="695" t="str">
        <f>IF(基本情報入力シート!I74="","",基本情報入力シート!I74)</f>
        <v/>
      </c>
      <c r="I52" s="695" t="str">
        <f>IF(基本情報入力シート!J74="","",基本情報入力シート!J74)</f>
        <v/>
      </c>
      <c r="J52" s="695" t="str">
        <f>IF(基本情報入力シート!K74="","",基本情報入力シート!K74)</f>
        <v/>
      </c>
      <c r="K52" s="696" t="str">
        <f>IF(基本情報入力シート!L74="","",基本情報入力シート!L74)</f>
        <v/>
      </c>
      <c r="L52" s="697" t="str">
        <f>IF(基本情報入力シート!M74="","",基本情報入力シート!M74)</f>
        <v/>
      </c>
      <c r="M52" s="697" t="str">
        <f>IF(基本情報入力シート!R74="","",基本情報入力シート!R74)</f>
        <v/>
      </c>
      <c r="N52" s="697" t="str">
        <f>IF(基本情報入力シート!W74="","",基本情報入力シート!W74)</f>
        <v/>
      </c>
      <c r="O52" s="692" t="str">
        <f>IF(基本情報入力シート!X74="","",基本情報入力シート!X74)</f>
        <v/>
      </c>
      <c r="P52" s="698" t="str">
        <f>IF(基本情報入力シート!Y74="","",基本情報入力シート!Y74)</f>
        <v/>
      </c>
      <c r="Q52" s="698" t="str">
        <f>IF(基本情報入力シート!AB74="","",基本情報入力シート!AB74)</f>
        <v/>
      </c>
      <c r="R52" s="699"/>
      <c r="S52" s="535" t="str">
        <f>IF(基本情報入力シート!AA74="","",基本情報入力シート!AA74)</f>
        <v/>
      </c>
      <c r="T52" s="700" t="str">
        <f>IF(基本情報入力シート!Y74="","",VLOOKUP(P52,【参考】サービス種類別交付率!$A$3:$C$32,3,FALSE))</f>
        <v/>
      </c>
      <c r="U52" s="701" t="s">
        <v>153</v>
      </c>
      <c r="V52" s="702">
        <v>4</v>
      </c>
      <c r="W52" s="703" t="s">
        <v>11</v>
      </c>
      <c r="X52" s="863" t="str">
        <f t="array" ref="X52">IF(O52="","",①補助金計画書!$Z$32:$AA$32)</f>
        <v/>
      </c>
      <c r="Y52" s="704" t="s">
        <v>73</v>
      </c>
      <c r="Z52" s="864">
        <v>4</v>
      </c>
      <c r="AA52" s="705" t="s">
        <v>154</v>
      </c>
      <c r="AB52" s="864" t="str">
        <f t="array" ref="AB52">IF(O52="","",①補助金計画書!$AE$32:$AF$32)</f>
        <v/>
      </c>
      <c r="AC52" s="705" t="s">
        <v>156</v>
      </c>
      <c r="AD52" s="706" t="s">
        <v>157</v>
      </c>
      <c r="AE52" s="707" t="str">
        <f t="shared" si="1"/>
        <v/>
      </c>
      <c r="AF52" s="710" t="s">
        <v>158</v>
      </c>
      <c r="AG52" s="709" t="str">
        <f t="shared" si="3"/>
        <v/>
      </c>
      <c r="AH52" s="861"/>
      <c r="AI52" s="862"/>
      <c r="AJ52" s="861"/>
      <c r="AK52" s="862"/>
    </row>
    <row r="53" spans="1:37" ht="36.75" customHeight="1">
      <c r="A53" s="692">
        <f t="shared" si="2"/>
        <v>42</v>
      </c>
      <c r="B53" s="693" t="str">
        <f>IF(基本情報入力シート!C75="","",基本情報入力シート!C75)</f>
        <v/>
      </c>
      <c r="C53" s="694" t="str">
        <f>IF(基本情報入力シート!D75="","",基本情報入力シート!D75)</f>
        <v/>
      </c>
      <c r="D53" s="695" t="str">
        <f>IF(基本情報入力シート!E75="","",基本情報入力シート!E75)</f>
        <v/>
      </c>
      <c r="E53" s="695" t="str">
        <f>IF(基本情報入力シート!F75="","",基本情報入力シート!F75)</f>
        <v/>
      </c>
      <c r="F53" s="695" t="str">
        <f>IF(基本情報入力シート!G75="","",基本情報入力シート!G75)</f>
        <v/>
      </c>
      <c r="G53" s="695" t="str">
        <f>IF(基本情報入力シート!H75="","",基本情報入力シート!H75)</f>
        <v/>
      </c>
      <c r="H53" s="695" t="str">
        <f>IF(基本情報入力シート!I75="","",基本情報入力シート!I75)</f>
        <v/>
      </c>
      <c r="I53" s="695" t="str">
        <f>IF(基本情報入力シート!J75="","",基本情報入力シート!J75)</f>
        <v/>
      </c>
      <c r="J53" s="695" t="str">
        <f>IF(基本情報入力シート!K75="","",基本情報入力シート!K75)</f>
        <v/>
      </c>
      <c r="K53" s="696" t="str">
        <f>IF(基本情報入力シート!L75="","",基本情報入力シート!L75)</f>
        <v/>
      </c>
      <c r="L53" s="697" t="str">
        <f>IF(基本情報入力シート!M75="","",基本情報入力シート!M75)</f>
        <v/>
      </c>
      <c r="M53" s="697" t="str">
        <f>IF(基本情報入力シート!R75="","",基本情報入力シート!R75)</f>
        <v/>
      </c>
      <c r="N53" s="697" t="str">
        <f>IF(基本情報入力シート!W75="","",基本情報入力シート!W75)</f>
        <v/>
      </c>
      <c r="O53" s="692" t="str">
        <f>IF(基本情報入力シート!X75="","",基本情報入力シート!X75)</f>
        <v/>
      </c>
      <c r="P53" s="698" t="str">
        <f>IF(基本情報入力シート!Y75="","",基本情報入力シート!Y75)</f>
        <v/>
      </c>
      <c r="Q53" s="698" t="str">
        <f>IF(基本情報入力シート!AB75="","",基本情報入力シート!AB75)</f>
        <v/>
      </c>
      <c r="R53" s="699"/>
      <c r="S53" s="535" t="str">
        <f>IF(基本情報入力シート!AA75="","",基本情報入力シート!AA75)</f>
        <v/>
      </c>
      <c r="T53" s="700" t="str">
        <f>IF(基本情報入力シート!Y75="","",VLOOKUP(P53,【参考】サービス種類別交付率!$A$3:$C$32,3,FALSE))</f>
        <v/>
      </c>
      <c r="U53" s="701" t="s">
        <v>153</v>
      </c>
      <c r="V53" s="702">
        <v>4</v>
      </c>
      <c r="W53" s="703" t="s">
        <v>11</v>
      </c>
      <c r="X53" s="863" t="str">
        <f t="array" ref="X53">IF(O53="","",①補助金計画書!$Z$32:$AA$32)</f>
        <v/>
      </c>
      <c r="Y53" s="704" t="s">
        <v>73</v>
      </c>
      <c r="Z53" s="864">
        <v>4</v>
      </c>
      <c r="AA53" s="705" t="s">
        <v>154</v>
      </c>
      <c r="AB53" s="864" t="str">
        <f t="array" ref="AB53">IF(O53="","",①補助金計画書!$AE$32:$AF$32)</f>
        <v/>
      </c>
      <c r="AC53" s="705" t="s">
        <v>156</v>
      </c>
      <c r="AD53" s="706" t="s">
        <v>157</v>
      </c>
      <c r="AE53" s="707" t="str">
        <f t="shared" si="1"/>
        <v/>
      </c>
      <c r="AF53" s="710" t="s">
        <v>158</v>
      </c>
      <c r="AG53" s="709" t="str">
        <f t="shared" si="3"/>
        <v/>
      </c>
      <c r="AH53" s="861"/>
      <c r="AI53" s="862"/>
      <c r="AJ53" s="861"/>
      <c r="AK53" s="862"/>
    </row>
    <row r="54" spans="1:37" ht="36.75" customHeight="1">
      <c r="A54" s="692">
        <f t="shared" si="2"/>
        <v>43</v>
      </c>
      <c r="B54" s="693" t="str">
        <f>IF(基本情報入力シート!C76="","",基本情報入力シート!C76)</f>
        <v/>
      </c>
      <c r="C54" s="694" t="str">
        <f>IF(基本情報入力シート!D76="","",基本情報入力シート!D76)</f>
        <v/>
      </c>
      <c r="D54" s="695" t="str">
        <f>IF(基本情報入力シート!E76="","",基本情報入力シート!E76)</f>
        <v/>
      </c>
      <c r="E54" s="695" t="str">
        <f>IF(基本情報入力シート!F76="","",基本情報入力シート!F76)</f>
        <v/>
      </c>
      <c r="F54" s="695" t="str">
        <f>IF(基本情報入力シート!G76="","",基本情報入力シート!G76)</f>
        <v/>
      </c>
      <c r="G54" s="695" t="str">
        <f>IF(基本情報入力シート!H76="","",基本情報入力シート!H76)</f>
        <v/>
      </c>
      <c r="H54" s="695" t="str">
        <f>IF(基本情報入力シート!I76="","",基本情報入力シート!I76)</f>
        <v/>
      </c>
      <c r="I54" s="695" t="str">
        <f>IF(基本情報入力シート!J76="","",基本情報入力シート!J76)</f>
        <v/>
      </c>
      <c r="J54" s="695" t="str">
        <f>IF(基本情報入力シート!K76="","",基本情報入力シート!K76)</f>
        <v/>
      </c>
      <c r="K54" s="696" t="str">
        <f>IF(基本情報入力シート!L76="","",基本情報入力シート!L76)</f>
        <v/>
      </c>
      <c r="L54" s="697" t="str">
        <f>IF(基本情報入力シート!M76="","",基本情報入力シート!M76)</f>
        <v/>
      </c>
      <c r="M54" s="697" t="str">
        <f>IF(基本情報入力シート!R76="","",基本情報入力シート!R76)</f>
        <v/>
      </c>
      <c r="N54" s="697" t="str">
        <f>IF(基本情報入力シート!W76="","",基本情報入力シート!W76)</f>
        <v/>
      </c>
      <c r="O54" s="692" t="str">
        <f>IF(基本情報入力シート!X76="","",基本情報入力シート!X76)</f>
        <v/>
      </c>
      <c r="P54" s="698" t="str">
        <f>IF(基本情報入力シート!Y76="","",基本情報入力シート!Y76)</f>
        <v/>
      </c>
      <c r="Q54" s="698" t="str">
        <f>IF(基本情報入力シート!AB76="","",基本情報入力シート!AB76)</f>
        <v/>
      </c>
      <c r="R54" s="699"/>
      <c r="S54" s="535" t="str">
        <f>IF(基本情報入力シート!AA76="","",基本情報入力シート!AA76)</f>
        <v/>
      </c>
      <c r="T54" s="700" t="str">
        <f>IF(基本情報入力シート!Y76="","",VLOOKUP(P54,【参考】サービス種類別交付率!$A$3:$C$32,3,FALSE))</f>
        <v/>
      </c>
      <c r="U54" s="701" t="s">
        <v>153</v>
      </c>
      <c r="V54" s="702">
        <v>4</v>
      </c>
      <c r="W54" s="703" t="s">
        <v>11</v>
      </c>
      <c r="X54" s="863" t="str">
        <f t="array" ref="X54">IF(O54="","",①補助金計画書!$Z$32:$AA$32)</f>
        <v/>
      </c>
      <c r="Y54" s="704" t="s">
        <v>73</v>
      </c>
      <c r="Z54" s="864">
        <v>4</v>
      </c>
      <c r="AA54" s="705" t="s">
        <v>154</v>
      </c>
      <c r="AB54" s="864" t="str">
        <f t="array" ref="AB54">IF(O54="","",①補助金計画書!$AE$32:$AF$32)</f>
        <v/>
      </c>
      <c r="AC54" s="705" t="s">
        <v>156</v>
      </c>
      <c r="AD54" s="706" t="s">
        <v>157</v>
      </c>
      <c r="AE54" s="707" t="str">
        <f t="shared" si="1"/>
        <v/>
      </c>
      <c r="AF54" s="710" t="s">
        <v>158</v>
      </c>
      <c r="AG54" s="709" t="str">
        <f t="shared" si="3"/>
        <v/>
      </c>
      <c r="AH54" s="861"/>
      <c r="AI54" s="862"/>
      <c r="AJ54" s="861"/>
      <c r="AK54" s="862"/>
    </row>
    <row r="55" spans="1:37" ht="36.75" customHeight="1">
      <c r="A55" s="692">
        <f t="shared" si="2"/>
        <v>44</v>
      </c>
      <c r="B55" s="693" t="str">
        <f>IF(基本情報入力シート!C77="","",基本情報入力シート!C77)</f>
        <v/>
      </c>
      <c r="C55" s="694" t="str">
        <f>IF(基本情報入力シート!D77="","",基本情報入力シート!D77)</f>
        <v/>
      </c>
      <c r="D55" s="695" t="str">
        <f>IF(基本情報入力シート!E77="","",基本情報入力シート!E77)</f>
        <v/>
      </c>
      <c r="E55" s="695" t="str">
        <f>IF(基本情報入力シート!F77="","",基本情報入力シート!F77)</f>
        <v/>
      </c>
      <c r="F55" s="695" t="str">
        <f>IF(基本情報入力シート!G77="","",基本情報入力シート!G77)</f>
        <v/>
      </c>
      <c r="G55" s="695" t="str">
        <f>IF(基本情報入力シート!H77="","",基本情報入力シート!H77)</f>
        <v/>
      </c>
      <c r="H55" s="695" t="str">
        <f>IF(基本情報入力シート!I77="","",基本情報入力シート!I77)</f>
        <v/>
      </c>
      <c r="I55" s="695" t="str">
        <f>IF(基本情報入力シート!J77="","",基本情報入力シート!J77)</f>
        <v/>
      </c>
      <c r="J55" s="695" t="str">
        <f>IF(基本情報入力シート!K77="","",基本情報入力シート!K77)</f>
        <v/>
      </c>
      <c r="K55" s="696" t="str">
        <f>IF(基本情報入力シート!L77="","",基本情報入力シート!L77)</f>
        <v/>
      </c>
      <c r="L55" s="697" t="str">
        <f>IF(基本情報入力シート!M77="","",基本情報入力シート!M77)</f>
        <v/>
      </c>
      <c r="M55" s="697" t="str">
        <f>IF(基本情報入力シート!R77="","",基本情報入力シート!R77)</f>
        <v/>
      </c>
      <c r="N55" s="697" t="str">
        <f>IF(基本情報入力シート!W77="","",基本情報入力シート!W77)</f>
        <v/>
      </c>
      <c r="O55" s="692" t="str">
        <f>IF(基本情報入力シート!X77="","",基本情報入力シート!X77)</f>
        <v/>
      </c>
      <c r="P55" s="698" t="str">
        <f>IF(基本情報入力シート!Y77="","",基本情報入力シート!Y77)</f>
        <v/>
      </c>
      <c r="Q55" s="698" t="str">
        <f>IF(基本情報入力シート!AB77="","",基本情報入力シート!AB77)</f>
        <v/>
      </c>
      <c r="R55" s="699"/>
      <c r="S55" s="535" t="str">
        <f>IF(基本情報入力シート!AA77="","",基本情報入力シート!AA77)</f>
        <v/>
      </c>
      <c r="T55" s="700" t="str">
        <f>IF(基本情報入力シート!Y77="","",VLOOKUP(P55,【参考】サービス種類別交付率!$A$3:$C$32,3,FALSE))</f>
        <v/>
      </c>
      <c r="U55" s="701" t="s">
        <v>153</v>
      </c>
      <c r="V55" s="702">
        <v>4</v>
      </c>
      <c r="W55" s="703" t="s">
        <v>11</v>
      </c>
      <c r="X55" s="863" t="str">
        <f t="array" ref="X55">IF(O55="","",①補助金計画書!$Z$32:$AA$32)</f>
        <v/>
      </c>
      <c r="Y55" s="704" t="s">
        <v>73</v>
      </c>
      <c r="Z55" s="864">
        <v>4</v>
      </c>
      <c r="AA55" s="705" t="s">
        <v>154</v>
      </c>
      <c r="AB55" s="864" t="str">
        <f t="array" ref="AB55">IF(O55="","",①補助金計画書!$AE$32:$AF$32)</f>
        <v/>
      </c>
      <c r="AC55" s="705" t="s">
        <v>156</v>
      </c>
      <c r="AD55" s="706" t="s">
        <v>157</v>
      </c>
      <c r="AE55" s="707" t="str">
        <f t="shared" si="1"/>
        <v/>
      </c>
      <c r="AF55" s="710" t="s">
        <v>158</v>
      </c>
      <c r="AG55" s="709" t="str">
        <f t="shared" si="3"/>
        <v/>
      </c>
      <c r="AH55" s="861"/>
      <c r="AI55" s="862"/>
      <c r="AJ55" s="861"/>
      <c r="AK55" s="862"/>
    </row>
    <row r="56" spans="1:37" ht="36.75" customHeight="1">
      <c r="A56" s="692">
        <f t="shared" si="2"/>
        <v>45</v>
      </c>
      <c r="B56" s="693" t="str">
        <f>IF(基本情報入力シート!C78="","",基本情報入力シート!C78)</f>
        <v/>
      </c>
      <c r="C56" s="694" t="str">
        <f>IF(基本情報入力シート!D78="","",基本情報入力シート!D78)</f>
        <v/>
      </c>
      <c r="D56" s="695" t="str">
        <f>IF(基本情報入力シート!E78="","",基本情報入力シート!E78)</f>
        <v/>
      </c>
      <c r="E56" s="695" t="str">
        <f>IF(基本情報入力シート!F78="","",基本情報入力シート!F78)</f>
        <v/>
      </c>
      <c r="F56" s="695" t="str">
        <f>IF(基本情報入力シート!G78="","",基本情報入力シート!G78)</f>
        <v/>
      </c>
      <c r="G56" s="695" t="str">
        <f>IF(基本情報入力シート!H78="","",基本情報入力シート!H78)</f>
        <v/>
      </c>
      <c r="H56" s="695" t="str">
        <f>IF(基本情報入力シート!I78="","",基本情報入力シート!I78)</f>
        <v/>
      </c>
      <c r="I56" s="695" t="str">
        <f>IF(基本情報入力シート!J78="","",基本情報入力シート!J78)</f>
        <v/>
      </c>
      <c r="J56" s="695" t="str">
        <f>IF(基本情報入力シート!K78="","",基本情報入力シート!K78)</f>
        <v/>
      </c>
      <c r="K56" s="696" t="str">
        <f>IF(基本情報入力シート!L78="","",基本情報入力シート!L78)</f>
        <v/>
      </c>
      <c r="L56" s="697" t="str">
        <f>IF(基本情報入力シート!M78="","",基本情報入力シート!M78)</f>
        <v/>
      </c>
      <c r="M56" s="697" t="str">
        <f>IF(基本情報入力シート!R78="","",基本情報入力シート!R78)</f>
        <v/>
      </c>
      <c r="N56" s="697" t="str">
        <f>IF(基本情報入力シート!W78="","",基本情報入力シート!W78)</f>
        <v/>
      </c>
      <c r="O56" s="692" t="str">
        <f>IF(基本情報入力シート!X78="","",基本情報入力シート!X78)</f>
        <v/>
      </c>
      <c r="P56" s="698" t="str">
        <f>IF(基本情報入力シート!Y78="","",基本情報入力シート!Y78)</f>
        <v/>
      </c>
      <c r="Q56" s="698" t="str">
        <f>IF(基本情報入力シート!AB78="","",基本情報入力シート!AB78)</f>
        <v/>
      </c>
      <c r="R56" s="699"/>
      <c r="S56" s="535" t="str">
        <f>IF(基本情報入力シート!AA78="","",基本情報入力シート!AA78)</f>
        <v/>
      </c>
      <c r="T56" s="700" t="str">
        <f>IF(基本情報入力シート!Y78="","",VLOOKUP(P56,【参考】サービス種類別交付率!$A$3:$C$32,3,FALSE))</f>
        <v/>
      </c>
      <c r="U56" s="701" t="s">
        <v>153</v>
      </c>
      <c r="V56" s="702">
        <v>4</v>
      </c>
      <c r="W56" s="703" t="s">
        <v>11</v>
      </c>
      <c r="X56" s="863" t="str">
        <f t="array" ref="X56">IF(O56="","",①補助金計画書!$Z$32:$AA$32)</f>
        <v/>
      </c>
      <c r="Y56" s="704" t="s">
        <v>73</v>
      </c>
      <c r="Z56" s="864">
        <v>4</v>
      </c>
      <c r="AA56" s="705" t="s">
        <v>154</v>
      </c>
      <c r="AB56" s="864" t="str">
        <f t="array" ref="AB56">IF(O56="","",①補助金計画書!$AE$32:$AF$32)</f>
        <v/>
      </c>
      <c r="AC56" s="705" t="s">
        <v>156</v>
      </c>
      <c r="AD56" s="706" t="s">
        <v>157</v>
      </c>
      <c r="AE56" s="707" t="str">
        <f t="shared" si="1"/>
        <v/>
      </c>
      <c r="AF56" s="710" t="s">
        <v>158</v>
      </c>
      <c r="AG56" s="709" t="str">
        <f t="shared" si="3"/>
        <v/>
      </c>
      <c r="AH56" s="861"/>
      <c r="AI56" s="862"/>
      <c r="AJ56" s="861"/>
      <c r="AK56" s="862"/>
    </row>
    <row r="57" spans="1:37" ht="36.75" customHeight="1">
      <c r="A57" s="692">
        <f t="shared" si="2"/>
        <v>46</v>
      </c>
      <c r="B57" s="693" t="str">
        <f>IF(基本情報入力シート!C79="","",基本情報入力シート!C79)</f>
        <v/>
      </c>
      <c r="C57" s="694" t="str">
        <f>IF(基本情報入力シート!D79="","",基本情報入力シート!D79)</f>
        <v/>
      </c>
      <c r="D57" s="695" t="str">
        <f>IF(基本情報入力シート!E79="","",基本情報入力シート!E79)</f>
        <v/>
      </c>
      <c r="E57" s="695" t="str">
        <f>IF(基本情報入力シート!F79="","",基本情報入力シート!F79)</f>
        <v/>
      </c>
      <c r="F57" s="695" t="str">
        <f>IF(基本情報入力シート!G79="","",基本情報入力シート!G79)</f>
        <v/>
      </c>
      <c r="G57" s="695" t="str">
        <f>IF(基本情報入力シート!H79="","",基本情報入力シート!H79)</f>
        <v/>
      </c>
      <c r="H57" s="695" t="str">
        <f>IF(基本情報入力シート!I79="","",基本情報入力シート!I79)</f>
        <v/>
      </c>
      <c r="I57" s="695" t="str">
        <f>IF(基本情報入力シート!J79="","",基本情報入力シート!J79)</f>
        <v/>
      </c>
      <c r="J57" s="695" t="str">
        <f>IF(基本情報入力シート!K79="","",基本情報入力シート!K79)</f>
        <v/>
      </c>
      <c r="K57" s="696" t="str">
        <f>IF(基本情報入力シート!L79="","",基本情報入力シート!L79)</f>
        <v/>
      </c>
      <c r="L57" s="697" t="str">
        <f>IF(基本情報入力シート!M79="","",基本情報入力シート!M79)</f>
        <v/>
      </c>
      <c r="M57" s="697" t="str">
        <f>IF(基本情報入力シート!R79="","",基本情報入力シート!R79)</f>
        <v/>
      </c>
      <c r="N57" s="697" t="str">
        <f>IF(基本情報入力シート!W79="","",基本情報入力シート!W79)</f>
        <v/>
      </c>
      <c r="O57" s="692" t="str">
        <f>IF(基本情報入力シート!X79="","",基本情報入力シート!X79)</f>
        <v/>
      </c>
      <c r="P57" s="698" t="str">
        <f>IF(基本情報入力シート!Y79="","",基本情報入力シート!Y79)</f>
        <v/>
      </c>
      <c r="Q57" s="698" t="str">
        <f>IF(基本情報入力シート!AB79="","",基本情報入力シート!AB79)</f>
        <v/>
      </c>
      <c r="R57" s="699"/>
      <c r="S57" s="535" t="str">
        <f>IF(基本情報入力シート!AA79="","",基本情報入力シート!AA79)</f>
        <v/>
      </c>
      <c r="T57" s="700" t="str">
        <f>IF(基本情報入力シート!Y79="","",VLOOKUP(P57,【参考】サービス種類別交付率!$A$3:$C$32,3,FALSE))</f>
        <v/>
      </c>
      <c r="U57" s="701" t="s">
        <v>153</v>
      </c>
      <c r="V57" s="702">
        <v>4</v>
      </c>
      <c r="W57" s="703" t="s">
        <v>11</v>
      </c>
      <c r="X57" s="863" t="str">
        <f t="array" ref="X57">IF(O57="","",①補助金計画書!$Z$32:$AA$32)</f>
        <v/>
      </c>
      <c r="Y57" s="704" t="s">
        <v>73</v>
      </c>
      <c r="Z57" s="864">
        <v>4</v>
      </c>
      <c r="AA57" s="705" t="s">
        <v>154</v>
      </c>
      <c r="AB57" s="864" t="str">
        <f t="array" ref="AB57">IF(O57="","",①補助金計画書!$AE$32:$AF$32)</f>
        <v/>
      </c>
      <c r="AC57" s="705" t="s">
        <v>156</v>
      </c>
      <c r="AD57" s="706" t="s">
        <v>157</v>
      </c>
      <c r="AE57" s="707" t="str">
        <f t="shared" si="1"/>
        <v/>
      </c>
      <c r="AF57" s="710" t="s">
        <v>158</v>
      </c>
      <c r="AG57" s="709" t="str">
        <f t="shared" si="3"/>
        <v/>
      </c>
      <c r="AH57" s="861"/>
      <c r="AI57" s="862"/>
      <c r="AJ57" s="861"/>
      <c r="AK57" s="862"/>
    </row>
    <row r="58" spans="1:37" ht="36.75" customHeight="1">
      <c r="A58" s="692">
        <f t="shared" si="2"/>
        <v>47</v>
      </c>
      <c r="B58" s="693" t="str">
        <f>IF(基本情報入力シート!C80="","",基本情報入力シート!C80)</f>
        <v/>
      </c>
      <c r="C58" s="694" t="str">
        <f>IF(基本情報入力シート!D80="","",基本情報入力シート!D80)</f>
        <v/>
      </c>
      <c r="D58" s="695" t="str">
        <f>IF(基本情報入力シート!E80="","",基本情報入力シート!E80)</f>
        <v/>
      </c>
      <c r="E58" s="695" t="str">
        <f>IF(基本情報入力シート!F80="","",基本情報入力シート!F80)</f>
        <v/>
      </c>
      <c r="F58" s="695" t="str">
        <f>IF(基本情報入力シート!G80="","",基本情報入力シート!G80)</f>
        <v/>
      </c>
      <c r="G58" s="695" t="str">
        <f>IF(基本情報入力シート!H80="","",基本情報入力シート!H80)</f>
        <v/>
      </c>
      <c r="H58" s="695" t="str">
        <f>IF(基本情報入力シート!I80="","",基本情報入力シート!I80)</f>
        <v/>
      </c>
      <c r="I58" s="695" t="str">
        <f>IF(基本情報入力シート!J80="","",基本情報入力シート!J80)</f>
        <v/>
      </c>
      <c r="J58" s="695" t="str">
        <f>IF(基本情報入力シート!K80="","",基本情報入力シート!K80)</f>
        <v/>
      </c>
      <c r="K58" s="696" t="str">
        <f>IF(基本情報入力シート!L80="","",基本情報入力シート!L80)</f>
        <v/>
      </c>
      <c r="L58" s="697" t="str">
        <f>IF(基本情報入力シート!M80="","",基本情報入力シート!M80)</f>
        <v/>
      </c>
      <c r="M58" s="697" t="str">
        <f>IF(基本情報入力シート!R80="","",基本情報入力シート!R80)</f>
        <v/>
      </c>
      <c r="N58" s="697" t="str">
        <f>IF(基本情報入力シート!W80="","",基本情報入力シート!W80)</f>
        <v/>
      </c>
      <c r="O58" s="692" t="str">
        <f>IF(基本情報入力シート!X80="","",基本情報入力シート!X80)</f>
        <v/>
      </c>
      <c r="P58" s="698" t="str">
        <f>IF(基本情報入力シート!Y80="","",基本情報入力シート!Y80)</f>
        <v/>
      </c>
      <c r="Q58" s="698" t="str">
        <f>IF(基本情報入力シート!AB80="","",基本情報入力シート!AB80)</f>
        <v/>
      </c>
      <c r="R58" s="699"/>
      <c r="S58" s="535" t="str">
        <f>IF(基本情報入力シート!AA80="","",基本情報入力シート!AA80)</f>
        <v/>
      </c>
      <c r="T58" s="700" t="str">
        <f>IF(基本情報入力シート!Y80="","",VLOOKUP(P58,【参考】サービス種類別交付率!$A$3:$C$32,3,FALSE))</f>
        <v/>
      </c>
      <c r="U58" s="701" t="s">
        <v>153</v>
      </c>
      <c r="V58" s="702">
        <v>4</v>
      </c>
      <c r="W58" s="703" t="s">
        <v>11</v>
      </c>
      <c r="X58" s="863" t="str">
        <f t="array" ref="X58">IF(O58="","",①補助金計画書!$Z$32:$AA$32)</f>
        <v/>
      </c>
      <c r="Y58" s="704" t="s">
        <v>73</v>
      </c>
      <c r="Z58" s="864">
        <v>4</v>
      </c>
      <c r="AA58" s="705" t="s">
        <v>154</v>
      </c>
      <c r="AB58" s="864" t="str">
        <f t="array" ref="AB58">IF(O58="","",①補助金計画書!$AE$32:$AF$32)</f>
        <v/>
      </c>
      <c r="AC58" s="705" t="s">
        <v>156</v>
      </c>
      <c r="AD58" s="706" t="s">
        <v>157</v>
      </c>
      <c r="AE58" s="707" t="str">
        <f t="shared" si="1"/>
        <v/>
      </c>
      <c r="AF58" s="710" t="s">
        <v>158</v>
      </c>
      <c r="AG58" s="709" t="str">
        <f t="shared" si="3"/>
        <v/>
      </c>
      <c r="AH58" s="861"/>
      <c r="AI58" s="862"/>
      <c r="AJ58" s="861"/>
      <c r="AK58" s="862"/>
    </row>
    <row r="59" spans="1:37" ht="36.75" customHeight="1">
      <c r="A59" s="692">
        <f t="shared" si="2"/>
        <v>48</v>
      </c>
      <c r="B59" s="693" t="str">
        <f>IF(基本情報入力シート!C81="","",基本情報入力シート!C81)</f>
        <v/>
      </c>
      <c r="C59" s="694" t="str">
        <f>IF(基本情報入力シート!D81="","",基本情報入力シート!D81)</f>
        <v/>
      </c>
      <c r="D59" s="695" t="str">
        <f>IF(基本情報入力シート!E81="","",基本情報入力シート!E81)</f>
        <v/>
      </c>
      <c r="E59" s="695" t="str">
        <f>IF(基本情報入力シート!F81="","",基本情報入力シート!F81)</f>
        <v/>
      </c>
      <c r="F59" s="695" t="str">
        <f>IF(基本情報入力シート!G81="","",基本情報入力シート!G81)</f>
        <v/>
      </c>
      <c r="G59" s="695" t="str">
        <f>IF(基本情報入力シート!H81="","",基本情報入力シート!H81)</f>
        <v/>
      </c>
      <c r="H59" s="695" t="str">
        <f>IF(基本情報入力シート!I81="","",基本情報入力シート!I81)</f>
        <v/>
      </c>
      <c r="I59" s="695" t="str">
        <f>IF(基本情報入力シート!J81="","",基本情報入力シート!J81)</f>
        <v/>
      </c>
      <c r="J59" s="695" t="str">
        <f>IF(基本情報入力シート!K81="","",基本情報入力シート!K81)</f>
        <v/>
      </c>
      <c r="K59" s="696" t="str">
        <f>IF(基本情報入力シート!L81="","",基本情報入力シート!L81)</f>
        <v/>
      </c>
      <c r="L59" s="697" t="str">
        <f>IF(基本情報入力シート!M81="","",基本情報入力シート!M81)</f>
        <v/>
      </c>
      <c r="M59" s="697" t="str">
        <f>IF(基本情報入力シート!R81="","",基本情報入力シート!R81)</f>
        <v/>
      </c>
      <c r="N59" s="697" t="str">
        <f>IF(基本情報入力シート!W81="","",基本情報入力シート!W81)</f>
        <v/>
      </c>
      <c r="O59" s="692" t="str">
        <f>IF(基本情報入力シート!X81="","",基本情報入力シート!X81)</f>
        <v/>
      </c>
      <c r="P59" s="698" t="str">
        <f>IF(基本情報入力シート!Y81="","",基本情報入力シート!Y81)</f>
        <v/>
      </c>
      <c r="Q59" s="698" t="str">
        <f>IF(基本情報入力シート!AB81="","",基本情報入力シート!AB81)</f>
        <v/>
      </c>
      <c r="R59" s="699"/>
      <c r="S59" s="535" t="str">
        <f>IF(基本情報入力シート!AA81="","",基本情報入力シート!AA81)</f>
        <v/>
      </c>
      <c r="T59" s="700" t="str">
        <f>IF(基本情報入力シート!Y81="","",VLOOKUP(P59,【参考】サービス種類別交付率!$A$3:$C$32,3,FALSE))</f>
        <v/>
      </c>
      <c r="U59" s="701" t="s">
        <v>153</v>
      </c>
      <c r="V59" s="702">
        <v>4</v>
      </c>
      <c r="W59" s="703" t="s">
        <v>11</v>
      </c>
      <c r="X59" s="863" t="str">
        <f t="array" ref="X59">IF(O59="","",①補助金計画書!$Z$32:$AA$32)</f>
        <v/>
      </c>
      <c r="Y59" s="704" t="s">
        <v>73</v>
      </c>
      <c r="Z59" s="864">
        <v>4</v>
      </c>
      <c r="AA59" s="705" t="s">
        <v>154</v>
      </c>
      <c r="AB59" s="864" t="str">
        <f t="array" ref="AB59">IF(O59="","",①補助金計画書!$AE$32:$AF$32)</f>
        <v/>
      </c>
      <c r="AC59" s="705" t="s">
        <v>156</v>
      </c>
      <c r="AD59" s="706" t="s">
        <v>157</v>
      </c>
      <c r="AE59" s="707" t="str">
        <f t="shared" si="1"/>
        <v/>
      </c>
      <c r="AF59" s="710" t="s">
        <v>158</v>
      </c>
      <c r="AG59" s="709" t="str">
        <f t="shared" si="3"/>
        <v/>
      </c>
      <c r="AH59" s="861"/>
      <c r="AI59" s="862"/>
      <c r="AJ59" s="861"/>
      <c r="AK59" s="862"/>
    </row>
    <row r="60" spans="1:37" ht="36.75" customHeight="1">
      <c r="A60" s="692">
        <f t="shared" si="2"/>
        <v>49</v>
      </c>
      <c r="B60" s="693" t="str">
        <f>IF(基本情報入力シート!C82="","",基本情報入力シート!C82)</f>
        <v/>
      </c>
      <c r="C60" s="694" t="str">
        <f>IF(基本情報入力シート!D82="","",基本情報入力シート!D82)</f>
        <v/>
      </c>
      <c r="D60" s="695" t="str">
        <f>IF(基本情報入力シート!E82="","",基本情報入力シート!E82)</f>
        <v/>
      </c>
      <c r="E60" s="695" t="str">
        <f>IF(基本情報入力シート!F82="","",基本情報入力シート!F82)</f>
        <v/>
      </c>
      <c r="F60" s="695" t="str">
        <f>IF(基本情報入力シート!G82="","",基本情報入力シート!G82)</f>
        <v/>
      </c>
      <c r="G60" s="695" t="str">
        <f>IF(基本情報入力シート!H82="","",基本情報入力シート!H82)</f>
        <v/>
      </c>
      <c r="H60" s="695" t="str">
        <f>IF(基本情報入力シート!I82="","",基本情報入力シート!I82)</f>
        <v/>
      </c>
      <c r="I60" s="695" t="str">
        <f>IF(基本情報入力シート!J82="","",基本情報入力シート!J82)</f>
        <v/>
      </c>
      <c r="J60" s="695" t="str">
        <f>IF(基本情報入力シート!K82="","",基本情報入力シート!K82)</f>
        <v/>
      </c>
      <c r="K60" s="696" t="str">
        <f>IF(基本情報入力シート!L82="","",基本情報入力シート!L82)</f>
        <v/>
      </c>
      <c r="L60" s="697" t="str">
        <f>IF(基本情報入力シート!M82="","",基本情報入力シート!M82)</f>
        <v/>
      </c>
      <c r="M60" s="697" t="str">
        <f>IF(基本情報入力シート!R82="","",基本情報入力シート!R82)</f>
        <v/>
      </c>
      <c r="N60" s="697" t="str">
        <f>IF(基本情報入力シート!W82="","",基本情報入力シート!W82)</f>
        <v/>
      </c>
      <c r="O60" s="692" t="str">
        <f>IF(基本情報入力シート!X82="","",基本情報入力シート!X82)</f>
        <v/>
      </c>
      <c r="P60" s="698" t="str">
        <f>IF(基本情報入力シート!Y82="","",基本情報入力シート!Y82)</f>
        <v/>
      </c>
      <c r="Q60" s="698" t="str">
        <f>IF(基本情報入力シート!AB82="","",基本情報入力シート!AB82)</f>
        <v/>
      </c>
      <c r="R60" s="699"/>
      <c r="S60" s="535" t="str">
        <f>IF(基本情報入力シート!AA82="","",基本情報入力シート!AA82)</f>
        <v/>
      </c>
      <c r="T60" s="700" t="str">
        <f>IF(基本情報入力シート!Y82="","",VLOOKUP(P60,【参考】サービス種類別交付率!$A$3:$C$32,3,FALSE))</f>
        <v/>
      </c>
      <c r="U60" s="701" t="s">
        <v>153</v>
      </c>
      <c r="V60" s="702">
        <v>4</v>
      </c>
      <c r="W60" s="703" t="s">
        <v>11</v>
      </c>
      <c r="X60" s="863" t="str">
        <f t="array" ref="X60">IF(O60="","",①補助金計画書!$Z$32:$AA$32)</f>
        <v/>
      </c>
      <c r="Y60" s="704" t="s">
        <v>73</v>
      </c>
      <c r="Z60" s="864">
        <v>4</v>
      </c>
      <c r="AA60" s="705" t="s">
        <v>154</v>
      </c>
      <c r="AB60" s="864" t="str">
        <f t="array" ref="AB60">IF(O60="","",①補助金計画書!$AE$32:$AF$32)</f>
        <v/>
      </c>
      <c r="AC60" s="705" t="s">
        <v>156</v>
      </c>
      <c r="AD60" s="706" t="s">
        <v>157</v>
      </c>
      <c r="AE60" s="707" t="str">
        <f t="shared" si="1"/>
        <v/>
      </c>
      <c r="AF60" s="710" t="s">
        <v>158</v>
      </c>
      <c r="AG60" s="709" t="str">
        <f t="shared" si="3"/>
        <v/>
      </c>
      <c r="AH60" s="861"/>
      <c r="AI60" s="862"/>
      <c r="AJ60" s="861"/>
      <c r="AK60" s="862"/>
    </row>
    <row r="61" spans="1:37" ht="36.75" customHeight="1">
      <c r="A61" s="692">
        <f t="shared" si="2"/>
        <v>50</v>
      </c>
      <c r="B61" s="693" t="str">
        <f>IF(基本情報入力シート!C83="","",基本情報入力シート!C83)</f>
        <v/>
      </c>
      <c r="C61" s="694" t="str">
        <f>IF(基本情報入力シート!D83="","",基本情報入力シート!D83)</f>
        <v/>
      </c>
      <c r="D61" s="695" t="str">
        <f>IF(基本情報入力シート!E83="","",基本情報入力シート!E83)</f>
        <v/>
      </c>
      <c r="E61" s="695" t="str">
        <f>IF(基本情報入力シート!F83="","",基本情報入力シート!F83)</f>
        <v/>
      </c>
      <c r="F61" s="695" t="str">
        <f>IF(基本情報入力シート!G83="","",基本情報入力シート!G83)</f>
        <v/>
      </c>
      <c r="G61" s="695" t="str">
        <f>IF(基本情報入力シート!H83="","",基本情報入力シート!H83)</f>
        <v/>
      </c>
      <c r="H61" s="695" t="str">
        <f>IF(基本情報入力シート!I83="","",基本情報入力シート!I83)</f>
        <v/>
      </c>
      <c r="I61" s="695" t="str">
        <f>IF(基本情報入力シート!J83="","",基本情報入力シート!J83)</f>
        <v/>
      </c>
      <c r="J61" s="695" t="str">
        <f>IF(基本情報入力シート!K83="","",基本情報入力シート!K83)</f>
        <v/>
      </c>
      <c r="K61" s="696" t="str">
        <f>IF(基本情報入力シート!L83="","",基本情報入力シート!L83)</f>
        <v/>
      </c>
      <c r="L61" s="697" t="str">
        <f>IF(基本情報入力シート!M83="","",基本情報入力シート!M83)</f>
        <v/>
      </c>
      <c r="M61" s="697" t="str">
        <f>IF(基本情報入力シート!R83="","",基本情報入力シート!R83)</f>
        <v/>
      </c>
      <c r="N61" s="697" t="str">
        <f>IF(基本情報入力シート!W83="","",基本情報入力シート!W83)</f>
        <v/>
      </c>
      <c r="O61" s="692" t="str">
        <f>IF(基本情報入力シート!X83="","",基本情報入力シート!X83)</f>
        <v/>
      </c>
      <c r="P61" s="698" t="str">
        <f>IF(基本情報入力シート!Y83="","",基本情報入力シート!Y83)</f>
        <v/>
      </c>
      <c r="Q61" s="698" t="str">
        <f>IF(基本情報入力シート!AB83="","",基本情報入力シート!AB83)</f>
        <v/>
      </c>
      <c r="R61" s="699"/>
      <c r="S61" s="535" t="str">
        <f>IF(基本情報入力シート!AA83="","",基本情報入力シート!AA83)</f>
        <v/>
      </c>
      <c r="T61" s="700" t="str">
        <f>IF(基本情報入力シート!Y83="","",VLOOKUP(P61,【参考】サービス種類別交付率!$A$3:$C$32,3,FALSE))</f>
        <v/>
      </c>
      <c r="U61" s="701" t="s">
        <v>153</v>
      </c>
      <c r="V61" s="702">
        <v>4</v>
      </c>
      <c r="W61" s="703" t="s">
        <v>11</v>
      </c>
      <c r="X61" s="863" t="str">
        <f t="array" ref="X61">IF(O61="","",①補助金計画書!$Z$32:$AA$32)</f>
        <v/>
      </c>
      <c r="Y61" s="704" t="s">
        <v>73</v>
      </c>
      <c r="Z61" s="864">
        <v>4</v>
      </c>
      <c r="AA61" s="705" t="s">
        <v>154</v>
      </c>
      <c r="AB61" s="864" t="str">
        <f t="array" ref="AB61">IF(O61="","",①補助金計画書!$AE$32:$AF$32)</f>
        <v/>
      </c>
      <c r="AC61" s="705" t="s">
        <v>156</v>
      </c>
      <c r="AD61" s="706" t="s">
        <v>157</v>
      </c>
      <c r="AE61" s="707" t="str">
        <f t="shared" si="1"/>
        <v/>
      </c>
      <c r="AF61" s="710" t="s">
        <v>158</v>
      </c>
      <c r="AG61" s="709" t="str">
        <f t="shared" si="3"/>
        <v/>
      </c>
      <c r="AH61" s="861"/>
      <c r="AI61" s="862"/>
      <c r="AJ61" s="861"/>
      <c r="AK61" s="862"/>
    </row>
    <row r="62" spans="1:37" ht="36.75" customHeight="1">
      <c r="A62" s="692">
        <f t="shared" si="2"/>
        <v>51</v>
      </c>
      <c r="B62" s="693" t="str">
        <f>IF(基本情報入力シート!C84="","",基本情報入力シート!C84)</f>
        <v/>
      </c>
      <c r="C62" s="694" t="str">
        <f>IF(基本情報入力シート!D84="","",基本情報入力シート!D84)</f>
        <v/>
      </c>
      <c r="D62" s="695" t="str">
        <f>IF(基本情報入力シート!E84="","",基本情報入力シート!E84)</f>
        <v/>
      </c>
      <c r="E62" s="695" t="str">
        <f>IF(基本情報入力シート!F84="","",基本情報入力シート!F84)</f>
        <v/>
      </c>
      <c r="F62" s="695" t="str">
        <f>IF(基本情報入力シート!G84="","",基本情報入力シート!G84)</f>
        <v/>
      </c>
      <c r="G62" s="695" t="str">
        <f>IF(基本情報入力シート!H84="","",基本情報入力シート!H84)</f>
        <v/>
      </c>
      <c r="H62" s="695" t="str">
        <f>IF(基本情報入力シート!I84="","",基本情報入力シート!I84)</f>
        <v/>
      </c>
      <c r="I62" s="695" t="str">
        <f>IF(基本情報入力シート!J84="","",基本情報入力シート!J84)</f>
        <v/>
      </c>
      <c r="J62" s="695" t="str">
        <f>IF(基本情報入力シート!K84="","",基本情報入力シート!K84)</f>
        <v/>
      </c>
      <c r="K62" s="696" t="str">
        <f>IF(基本情報入力シート!L84="","",基本情報入力シート!L84)</f>
        <v/>
      </c>
      <c r="L62" s="697" t="str">
        <f>IF(基本情報入力シート!M84="","",基本情報入力シート!M84)</f>
        <v/>
      </c>
      <c r="M62" s="697" t="str">
        <f>IF(基本情報入力シート!R84="","",基本情報入力シート!R84)</f>
        <v/>
      </c>
      <c r="N62" s="697" t="str">
        <f>IF(基本情報入力シート!W84="","",基本情報入力シート!W84)</f>
        <v/>
      </c>
      <c r="O62" s="692" t="str">
        <f>IF(基本情報入力シート!X84="","",基本情報入力シート!X84)</f>
        <v/>
      </c>
      <c r="P62" s="698" t="str">
        <f>IF(基本情報入力シート!Y84="","",基本情報入力シート!Y84)</f>
        <v/>
      </c>
      <c r="Q62" s="698" t="str">
        <f>IF(基本情報入力シート!AB84="","",基本情報入力シート!AB84)</f>
        <v/>
      </c>
      <c r="R62" s="699"/>
      <c r="S62" s="535" t="str">
        <f>IF(基本情報入力シート!AA84="","",基本情報入力シート!AA84)</f>
        <v/>
      </c>
      <c r="T62" s="700" t="str">
        <f>IF(基本情報入力シート!Y84="","",VLOOKUP(P62,【参考】サービス種類別交付率!$A$3:$C$32,3,FALSE))</f>
        <v/>
      </c>
      <c r="U62" s="701" t="s">
        <v>153</v>
      </c>
      <c r="V62" s="702">
        <v>4</v>
      </c>
      <c r="W62" s="703" t="s">
        <v>11</v>
      </c>
      <c r="X62" s="863" t="str">
        <f t="array" ref="X62">IF(O62="","",①補助金計画書!$Z$32:$AA$32)</f>
        <v/>
      </c>
      <c r="Y62" s="704" t="s">
        <v>73</v>
      </c>
      <c r="Z62" s="864">
        <v>4</v>
      </c>
      <c r="AA62" s="705" t="s">
        <v>154</v>
      </c>
      <c r="AB62" s="864" t="str">
        <f t="array" ref="AB62">IF(O62="","",①補助金計画書!$AE$32:$AF$32)</f>
        <v/>
      </c>
      <c r="AC62" s="705" t="s">
        <v>156</v>
      </c>
      <c r="AD62" s="706" t="s">
        <v>157</v>
      </c>
      <c r="AE62" s="707" t="str">
        <f t="shared" si="1"/>
        <v/>
      </c>
      <c r="AF62" s="710" t="s">
        <v>158</v>
      </c>
      <c r="AG62" s="709" t="str">
        <f t="shared" si="3"/>
        <v/>
      </c>
      <c r="AH62" s="861"/>
      <c r="AI62" s="862"/>
      <c r="AJ62" s="861"/>
      <c r="AK62" s="862"/>
    </row>
    <row r="63" spans="1:37" ht="36.75" customHeight="1">
      <c r="A63" s="692">
        <f t="shared" si="2"/>
        <v>52</v>
      </c>
      <c r="B63" s="693" t="str">
        <f>IF(基本情報入力シート!C85="","",基本情報入力シート!C85)</f>
        <v/>
      </c>
      <c r="C63" s="694" t="str">
        <f>IF(基本情報入力シート!D85="","",基本情報入力シート!D85)</f>
        <v/>
      </c>
      <c r="D63" s="695" t="str">
        <f>IF(基本情報入力シート!E85="","",基本情報入力シート!E85)</f>
        <v/>
      </c>
      <c r="E63" s="695" t="str">
        <f>IF(基本情報入力シート!F85="","",基本情報入力シート!F85)</f>
        <v/>
      </c>
      <c r="F63" s="695" t="str">
        <f>IF(基本情報入力シート!G85="","",基本情報入力シート!G85)</f>
        <v/>
      </c>
      <c r="G63" s="695" t="str">
        <f>IF(基本情報入力シート!H85="","",基本情報入力シート!H85)</f>
        <v/>
      </c>
      <c r="H63" s="695" t="str">
        <f>IF(基本情報入力シート!I85="","",基本情報入力シート!I85)</f>
        <v/>
      </c>
      <c r="I63" s="695" t="str">
        <f>IF(基本情報入力シート!J85="","",基本情報入力シート!J85)</f>
        <v/>
      </c>
      <c r="J63" s="695" t="str">
        <f>IF(基本情報入力シート!K85="","",基本情報入力シート!K85)</f>
        <v/>
      </c>
      <c r="K63" s="696" t="str">
        <f>IF(基本情報入力シート!L85="","",基本情報入力シート!L85)</f>
        <v/>
      </c>
      <c r="L63" s="697" t="str">
        <f>IF(基本情報入力シート!M85="","",基本情報入力シート!M85)</f>
        <v/>
      </c>
      <c r="M63" s="697" t="str">
        <f>IF(基本情報入力シート!R85="","",基本情報入力シート!R85)</f>
        <v/>
      </c>
      <c r="N63" s="697" t="str">
        <f>IF(基本情報入力シート!W85="","",基本情報入力シート!W85)</f>
        <v/>
      </c>
      <c r="O63" s="692" t="str">
        <f>IF(基本情報入力シート!X85="","",基本情報入力シート!X85)</f>
        <v/>
      </c>
      <c r="P63" s="698" t="str">
        <f>IF(基本情報入力シート!Y85="","",基本情報入力シート!Y85)</f>
        <v/>
      </c>
      <c r="Q63" s="698" t="str">
        <f>IF(基本情報入力シート!AB85="","",基本情報入力シート!AB85)</f>
        <v/>
      </c>
      <c r="R63" s="699"/>
      <c r="S63" s="535" t="str">
        <f>IF(基本情報入力シート!AA85="","",基本情報入力シート!AA85)</f>
        <v/>
      </c>
      <c r="T63" s="700" t="str">
        <f>IF(基本情報入力シート!Y85="","",VLOOKUP(P63,【参考】サービス種類別交付率!$A$3:$C$32,3,FALSE))</f>
        <v/>
      </c>
      <c r="U63" s="701" t="s">
        <v>153</v>
      </c>
      <c r="V63" s="702">
        <v>4</v>
      </c>
      <c r="W63" s="703" t="s">
        <v>11</v>
      </c>
      <c r="X63" s="863" t="str">
        <f t="array" ref="X63">IF(O63="","",①補助金計画書!$Z$32:$AA$32)</f>
        <v/>
      </c>
      <c r="Y63" s="704" t="s">
        <v>73</v>
      </c>
      <c r="Z63" s="864">
        <v>4</v>
      </c>
      <c r="AA63" s="705" t="s">
        <v>154</v>
      </c>
      <c r="AB63" s="864" t="str">
        <f t="array" ref="AB63">IF(O63="","",①補助金計画書!$AE$32:$AF$32)</f>
        <v/>
      </c>
      <c r="AC63" s="705" t="s">
        <v>156</v>
      </c>
      <c r="AD63" s="706" t="s">
        <v>157</v>
      </c>
      <c r="AE63" s="707" t="str">
        <f t="shared" si="1"/>
        <v/>
      </c>
      <c r="AF63" s="710" t="s">
        <v>158</v>
      </c>
      <c r="AG63" s="709" t="str">
        <f t="shared" si="3"/>
        <v/>
      </c>
      <c r="AH63" s="861"/>
      <c r="AI63" s="862"/>
      <c r="AJ63" s="861"/>
      <c r="AK63" s="862"/>
    </row>
    <row r="64" spans="1:37" ht="36.75" customHeight="1">
      <c r="A64" s="692">
        <f t="shared" si="2"/>
        <v>53</v>
      </c>
      <c r="B64" s="693" t="str">
        <f>IF(基本情報入力シート!C86="","",基本情報入力シート!C86)</f>
        <v/>
      </c>
      <c r="C64" s="694" t="str">
        <f>IF(基本情報入力シート!D86="","",基本情報入力シート!D86)</f>
        <v/>
      </c>
      <c r="D64" s="695" t="str">
        <f>IF(基本情報入力シート!E86="","",基本情報入力シート!E86)</f>
        <v/>
      </c>
      <c r="E64" s="695" t="str">
        <f>IF(基本情報入力シート!F86="","",基本情報入力シート!F86)</f>
        <v/>
      </c>
      <c r="F64" s="695" t="str">
        <f>IF(基本情報入力シート!G86="","",基本情報入力シート!G86)</f>
        <v/>
      </c>
      <c r="G64" s="695" t="str">
        <f>IF(基本情報入力シート!H86="","",基本情報入力シート!H86)</f>
        <v/>
      </c>
      <c r="H64" s="695" t="str">
        <f>IF(基本情報入力シート!I86="","",基本情報入力シート!I86)</f>
        <v/>
      </c>
      <c r="I64" s="695" t="str">
        <f>IF(基本情報入力シート!J86="","",基本情報入力シート!J86)</f>
        <v/>
      </c>
      <c r="J64" s="695" t="str">
        <f>IF(基本情報入力シート!K86="","",基本情報入力シート!K86)</f>
        <v/>
      </c>
      <c r="K64" s="696" t="str">
        <f>IF(基本情報入力シート!L86="","",基本情報入力シート!L86)</f>
        <v/>
      </c>
      <c r="L64" s="697" t="str">
        <f>IF(基本情報入力シート!M86="","",基本情報入力シート!M86)</f>
        <v/>
      </c>
      <c r="M64" s="697" t="str">
        <f>IF(基本情報入力シート!R86="","",基本情報入力シート!R86)</f>
        <v/>
      </c>
      <c r="N64" s="697" t="str">
        <f>IF(基本情報入力シート!W86="","",基本情報入力シート!W86)</f>
        <v/>
      </c>
      <c r="O64" s="692" t="str">
        <f>IF(基本情報入力シート!X86="","",基本情報入力シート!X86)</f>
        <v/>
      </c>
      <c r="P64" s="698" t="str">
        <f>IF(基本情報入力シート!Y86="","",基本情報入力シート!Y86)</f>
        <v/>
      </c>
      <c r="Q64" s="698" t="str">
        <f>IF(基本情報入力シート!AB86="","",基本情報入力シート!AB86)</f>
        <v/>
      </c>
      <c r="R64" s="699"/>
      <c r="S64" s="535" t="str">
        <f>IF(基本情報入力シート!AA86="","",基本情報入力シート!AA86)</f>
        <v/>
      </c>
      <c r="T64" s="700" t="str">
        <f>IF(基本情報入力シート!Y86="","",VLOOKUP(P64,【参考】サービス種類別交付率!$A$3:$C$32,3,FALSE))</f>
        <v/>
      </c>
      <c r="U64" s="701" t="s">
        <v>153</v>
      </c>
      <c r="V64" s="702">
        <v>4</v>
      </c>
      <c r="W64" s="703" t="s">
        <v>11</v>
      </c>
      <c r="X64" s="863" t="str">
        <f t="array" ref="X64">IF(O64="","",①補助金計画書!$Z$32:$AA$32)</f>
        <v/>
      </c>
      <c r="Y64" s="704" t="s">
        <v>73</v>
      </c>
      <c r="Z64" s="864">
        <v>4</v>
      </c>
      <c r="AA64" s="705" t="s">
        <v>154</v>
      </c>
      <c r="AB64" s="864" t="str">
        <f t="array" ref="AB64">IF(O64="","",①補助金計画書!$AE$32:$AF$32)</f>
        <v/>
      </c>
      <c r="AC64" s="705" t="s">
        <v>156</v>
      </c>
      <c r="AD64" s="706" t="s">
        <v>157</v>
      </c>
      <c r="AE64" s="707" t="str">
        <f t="shared" si="1"/>
        <v/>
      </c>
      <c r="AF64" s="710" t="s">
        <v>158</v>
      </c>
      <c r="AG64" s="709" t="str">
        <f t="shared" si="3"/>
        <v/>
      </c>
      <c r="AH64" s="861"/>
      <c r="AI64" s="862"/>
      <c r="AJ64" s="861"/>
      <c r="AK64" s="862"/>
    </row>
    <row r="65" spans="1:37" ht="36.75" customHeight="1">
      <c r="A65" s="692">
        <f t="shared" si="2"/>
        <v>54</v>
      </c>
      <c r="B65" s="693" t="str">
        <f>IF(基本情報入力シート!C87="","",基本情報入力シート!C87)</f>
        <v/>
      </c>
      <c r="C65" s="694" t="str">
        <f>IF(基本情報入力シート!D87="","",基本情報入力シート!D87)</f>
        <v/>
      </c>
      <c r="D65" s="695" t="str">
        <f>IF(基本情報入力シート!E87="","",基本情報入力シート!E87)</f>
        <v/>
      </c>
      <c r="E65" s="695" t="str">
        <f>IF(基本情報入力シート!F87="","",基本情報入力シート!F87)</f>
        <v/>
      </c>
      <c r="F65" s="695" t="str">
        <f>IF(基本情報入力シート!G87="","",基本情報入力シート!G87)</f>
        <v/>
      </c>
      <c r="G65" s="695" t="str">
        <f>IF(基本情報入力シート!H87="","",基本情報入力シート!H87)</f>
        <v/>
      </c>
      <c r="H65" s="695" t="str">
        <f>IF(基本情報入力シート!I87="","",基本情報入力シート!I87)</f>
        <v/>
      </c>
      <c r="I65" s="695" t="str">
        <f>IF(基本情報入力シート!J87="","",基本情報入力シート!J87)</f>
        <v/>
      </c>
      <c r="J65" s="695" t="str">
        <f>IF(基本情報入力シート!K87="","",基本情報入力シート!K87)</f>
        <v/>
      </c>
      <c r="K65" s="696" t="str">
        <f>IF(基本情報入力シート!L87="","",基本情報入力シート!L87)</f>
        <v/>
      </c>
      <c r="L65" s="697" t="str">
        <f>IF(基本情報入力シート!M87="","",基本情報入力シート!M87)</f>
        <v/>
      </c>
      <c r="M65" s="697" t="str">
        <f>IF(基本情報入力シート!R87="","",基本情報入力シート!R87)</f>
        <v/>
      </c>
      <c r="N65" s="697" t="str">
        <f>IF(基本情報入力シート!W87="","",基本情報入力シート!W87)</f>
        <v/>
      </c>
      <c r="O65" s="692" t="str">
        <f>IF(基本情報入力シート!X87="","",基本情報入力シート!X87)</f>
        <v/>
      </c>
      <c r="P65" s="698" t="str">
        <f>IF(基本情報入力シート!Y87="","",基本情報入力シート!Y87)</f>
        <v/>
      </c>
      <c r="Q65" s="698" t="str">
        <f>IF(基本情報入力シート!AB87="","",基本情報入力シート!AB87)</f>
        <v/>
      </c>
      <c r="R65" s="699"/>
      <c r="S65" s="535" t="str">
        <f>IF(基本情報入力シート!AA87="","",基本情報入力シート!AA87)</f>
        <v/>
      </c>
      <c r="T65" s="700" t="str">
        <f>IF(基本情報入力シート!Y87="","",VLOOKUP(P65,【参考】サービス種類別交付率!$A$3:$C$32,3,FALSE))</f>
        <v/>
      </c>
      <c r="U65" s="701" t="s">
        <v>153</v>
      </c>
      <c r="V65" s="702">
        <v>4</v>
      </c>
      <c r="W65" s="703" t="s">
        <v>11</v>
      </c>
      <c r="X65" s="863" t="str">
        <f t="array" ref="X65">IF(O65="","",①補助金計画書!$Z$32:$AA$32)</f>
        <v/>
      </c>
      <c r="Y65" s="704" t="s">
        <v>73</v>
      </c>
      <c r="Z65" s="864">
        <v>4</v>
      </c>
      <c r="AA65" s="705" t="s">
        <v>154</v>
      </c>
      <c r="AB65" s="864" t="str">
        <f t="array" ref="AB65">IF(O65="","",①補助金計画書!$AE$32:$AF$32)</f>
        <v/>
      </c>
      <c r="AC65" s="705" t="s">
        <v>156</v>
      </c>
      <c r="AD65" s="706" t="s">
        <v>157</v>
      </c>
      <c r="AE65" s="707" t="str">
        <f t="shared" si="1"/>
        <v/>
      </c>
      <c r="AF65" s="710" t="s">
        <v>158</v>
      </c>
      <c r="AG65" s="709" t="str">
        <f t="shared" si="3"/>
        <v/>
      </c>
      <c r="AH65" s="861"/>
      <c r="AI65" s="862"/>
      <c r="AJ65" s="861"/>
      <c r="AK65" s="862"/>
    </row>
    <row r="66" spans="1:37" ht="36.75" customHeight="1">
      <c r="A66" s="692">
        <f t="shared" si="2"/>
        <v>55</v>
      </c>
      <c r="B66" s="693" t="str">
        <f>IF(基本情報入力シート!C88="","",基本情報入力シート!C88)</f>
        <v/>
      </c>
      <c r="C66" s="694" t="str">
        <f>IF(基本情報入力シート!D88="","",基本情報入力シート!D88)</f>
        <v/>
      </c>
      <c r="D66" s="695" t="str">
        <f>IF(基本情報入力シート!E88="","",基本情報入力シート!E88)</f>
        <v/>
      </c>
      <c r="E66" s="695" t="str">
        <f>IF(基本情報入力シート!F88="","",基本情報入力シート!F88)</f>
        <v/>
      </c>
      <c r="F66" s="695" t="str">
        <f>IF(基本情報入力シート!G88="","",基本情報入力シート!G88)</f>
        <v/>
      </c>
      <c r="G66" s="695" t="str">
        <f>IF(基本情報入力シート!H88="","",基本情報入力シート!H88)</f>
        <v/>
      </c>
      <c r="H66" s="695" t="str">
        <f>IF(基本情報入力シート!I88="","",基本情報入力シート!I88)</f>
        <v/>
      </c>
      <c r="I66" s="695" t="str">
        <f>IF(基本情報入力シート!J88="","",基本情報入力シート!J88)</f>
        <v/>
      </c>
      <c r="J66" s="695" t="str">
        <f>IF(基本情報入力シート!K88="","",基本情報入力シート!K88)</f>
        <v/>
      </c>
      <c r="K66" s="696" t="str">
        <f>IF(基本情報入力シート!L88="","",基本情報入力シート!L88)</f>
        <v/>
      </c>
      <c r="L66" s="697" t="str">
        <f>IF(基本情報入力シート!M88="","",基本情報入力シート!M88)</f>
        <v/>
      </c>
      <c r="M66" s="697" t="str">
        <f>IF(基本情報入力シート!R88="","",基本情報入力シート!R88)</f>
        <v/>
      </c>
      <c r="N66" s="697" t="str">
        <f>IF(基本情報入力シート!W88="","",基本情報入力シート!W88)</f>
        <v/>
      </c>
      <c r="O66" s="692" t="str">
        <f>IF(基本情報入力シート!X88="","",基本情報入力シート!X88)</f>
        <v/>
      </c>
      <c r="P66" s="698" t="str">
        <f>IF(基本情報入力シート!Y88="","",基本情報入力シート!Y88)</f>
        <v/>
      </c>
      <c r="Q66" s="698" t="str">
        <f>IF(基本情報入力シート!AB88="","",基本情報入力シート!AB88)</f>
        <v/>
      </c>
      <c r="R66" s="699"/>
      <c r="S66" s="535" t="str">
        <f>IF(基本情報入力シート!AA88="","",基本情報入力シート!AA88)</f>
        <v/>
      </c>
      <c r="T66" s="700" t="str">
        <f>IF(基本情報入力シート!Y88="","",VLOOKUP(P66,【参考】サービス種類別交付率!$A$3:$C$32,3,FALSE))</f>
        <v/>
      </c>
      <c r="U66" s="701" t="s">
        <v>153</v>
      </c>
      <c r="V66" s="702">
        <v>4</v>
      </c>
      <c r="W66" s="703" t="s">
        <v>11</v>
      </c>
      <c r="X66" s="863" t="str">
        <f t="array" ref="X66">IF(O66="","",①補助金計画書!$Z$32:$AA$32)</f>
        <v/>
      </c>
      <c r="Y66" s="704" t="s">
        <v>73</v>
      </c>
      <c r="Z66" s="864">
        <v>4</v>
      </c>
      <c r="AA66" s="705" t="s">
        <v>154</v>
      </c>
      <c r="AB66" s="864" t="str">
        <f t="array" ref="AB66">IF(O66="","",①補助金計画書!$AE$32:$AF$32)</f>
        <v/>
      </c>
      <c r="AC66" s="705" t="s">
        <v>156</v>
      </c>
      <c r="AD66" s="706" t="s">
        <v>157</v>
      </c>
      <c r="AE66" s="707" t="str">
        <f t="shared" si="1"/>
        <v/>
      </c>
      <c r="AF66" s="710" t="s">
        <v>158</v>
      </c>
      <c r="AG66" s="709" t="str">
        <f t="shared" si="3"/>
        <v/>
      </c>
      <c r="AH66" s="861"/>
      <c r="AI66" s="862"/>
      <c r="AJ66" s="861"/>
      <c r="AK66" s="862"/>
    </row>
    <row r="67" spans="1:37" ht="36.75" customHeight="1">
      <c r="A67" s="692">
        <f t="shared" si="2"/>
        <v>56</v>
      </c>
      <c r="B67" s="693" t="str">
        <f>IF(基本情報入力シート!C89="","",基本情報入力シート!C89)</f>
        <v/>
      </c>
      <c r="C67" s="694" t="str">
        <f>IF(基本情報入力シート!D89="","",基本情報入力シート!D89)</f>
        <v/>
      </c>
      <c r="D67" s="695" t="str">
        <f>IF(基本情報入力シート!E89="","",基本情報入力シート!E89)</f>
        <v/>
      </c>
      <c r="E67" s="695" t="str">
        <f>IF(基本情報入力シート!F89="","",基本情報入力シート!F89)</f>
        <v/>
      </c>
      <c r="F67" s="695" t="str">
        <f>IF(基本情報入力シート!G89="","",基本情報入力シート!G89)</f>
        <v/>
      </c>
      <c r="G67" s="695" t="str">
        <f>IF(基本情報入力シート!H89="","",基本情報入力シート!H89)</f>
        <v/>
      </c>
      <c r="H67" s="695" t="str">
        <f>IF(基本情報入力シート!I89="","",基本情報入力シート!I89)</f>
        <v/>
      </c>
      <c r="I67" s="695" t="str">
        <f>IF(基本情報入力シート!J89="","",基本情報入力シート!J89)</f>
        <v/>
      </c>
      <c r="J67" s="695" t="str">
        <f>IF(基本情報入力シート!K89="","",基本情報入力シート!K89)</f>
        <v/>
      </c>
      <c r="K67" s="696" t="str">
        <f>IF(基本情報入力シート!L89="","",基本情報入力シート!L89)</f>
        <v/>
      </c>
      <c r="L67" s="697" t="str">
        <f>IF(基本情報入力シート!M89="","",基本情報入力シート!M89)</f>
        <v/>
      </c>
      <c r="M67" s="697" t="str">
        <f>IF(基本情報入力シート!R89="","",基本情報入力シート!R89)</f>
        <v/>
      </c>
      <c r="N67" s="697" t="str">
        <f>IF(基本情報入力シート!W89="","",基本情報入力シート!W89)</f>
        <v/>
      </c>
      <c r="O67" s="692" t="str">
        <f>IF(基本情報入力シート!X89="","",基本情報入力シート!X89)</f>
        <v/>
      </c>
      <c r="P67" s="698" t="str">
        <f>IF(基本情報入力シート!Y89="","",基本情報入力シート!Y89)</f>
        <v/>
      </c>
      <c r="Q67" s="698" t="str">
        <f>IF(基本情報入力シート!AB89="","",基本情報入力シート!AB89)</f>
        <v/>
      </c>
      <c r="R67" s="699"/>
      <c r="S67" s="535" t="str">
        <f>IF(基本情報入力シート!AA89="","",基本情報入力シート!AA89)</f>
        <v/>
      </c>
      <c r="T67" s="700" t="str">
        <f>IF(基本情報入力シート!Y89="","",VLOOKUP(P67,【参考】サービス種類別交付率!$A$3:$C$32,3,FALSE))</f>
        <v/>
      </c>
      <c r="U67" s="701" t="s">
        <v>153</v>
      </c>
      <c r="V67" s="702">
        <v>4</v>
      </c>
      <c r="W67" s="703" t="s">
        <v>11</v>
      </c>
      <c r="X67" s="863" t="str">
        <f t="array" ref="X67">IF(O67="","",①補助金計画書!$Z$32:$AA$32)</f>
        <v/>
      </c>
      <c r="Y67" s="704" t="s">
        <v>73</v>
      </c>
      <c r="Z67" s="864">
        <v>4</v>
      </c>
      <c r="AA67" s="705" t="s">
        <v>154</v>
      </c>
      <c r="AB67" s="864" t="str">
        <f t="array" ref="AB67">IF(O67="","",①補助金計画書!$AE$32:$AF$32)</f>
        <v/>
      </c>
      <c r="AC67" s="705" t="s">
        <v>156</v>
      </c>
      <c r="AD67" s="706" t="s">
        <v>157</v>
      </c>
      <c r="AE67" s="707" t="str">
        <f t="shared" si="1"/>
        <v/>
      </c>
      <c r="AF67" s="710" t="s">
        <v>158</v>
      </c>
      <c r="AG67" s="709" t="str">
        <f t="shared" si="3"/>
        <v/>
      </c>
      <c r="AH67" s="861"/>
      <c r="AI67" s="862"/>
      <c r="AJ67" s="861"/>
      <c r="AK67" s="862"/>
    </row>
    <row r="68" spans="1:37" ht="36.75" customHeight="1">
      <c r="A68" s="692">
        <f t="shared" si="2"/>
        <v>57</v>
      </c>
      <c r="B68" s="693" t="str">
        <f>IF(基本情報入力シート!C90="","",基本情報入力シート!C90)</f>
        <v/>
      </c>
      <c r="C68" s="694" t="str">
        <f>IF(基本情報入力シート!D90="","",基本情報入力シート!D90)</f>
        <v/>
      </c>
      <c r="D68" s="695" t="str">
        <f>IF(基本情報入力シート!E90="","",基本情報入力シート!E90)</f>
        <v/>
      </c>
      <c r="E68" s="695" t="str">
        <f>IF(基本情報入力シート!F90="","",基本情報入力シート!F90)</f>
        <v/>
      </c>
      <c r="F68" s="695" t="str">
        <f>IF(基本情報入力シート!G90="","",基本情報入力シート!G90)</f>
        <v/>
      </c>
      <c r="G68" s="695" t="str">
        <f>IF(基本情報入力シート!H90="","",基本情報入力シート!H90)</f>
        <v/>
      </c>
      <c r="H68" s="695" t="str">
        <f>IF(基本情報入力シート!I90="","",基本情報入力シート!I90)</f>
        <v/>
      </c>
      <c r="I68" s="695" t="str">
        <f>IF(基本情報入力シート!J90="","",基本情報入力シート!J90)</f>
        <v/>
      </c>
      <c r="J68" s="695" t="str">
        <f>IF(基本情報入力シート!K90="","",基本情報入力シート!K90)</f>
        <v/>
      </c>
      <c r="K68" s="696" t="str">
        <f>IF(基本情報入力シート!L90="","",基本情報入力シート!L90)</f>
        <v/>
      </c>
      <c r="L68" s="697" t="str">
        <f>IF(基本情報入力シート!M90="","",基本情報入力シート!M90)</f>
        <v/>
      </c>
      <c r="M68" s="697" t="str">
        <f>IF(基本情報入力シート!R90="","",基本情報入力シート!R90)</f>
        <v/>
      </c>
      <c r="N68" s="697" t="str">
        <f>IF(基本情報入力シート!W90="","",基本情報入力シート!W90)</f>
        <v/>
      </c>
      <c r="O68" s="692" t="str">
        <f>IF(基本情報入力シート!X90="","",基本情報入力シート!X90)</f>
        <v/>
      </c>
      <c r="P68" s="698" t="str">
        <f>IF(基本情報入力シート!Y90="","",基本情報入力シート!Y90)</f>
        <v/>
      </c>
      <c r="Q68" s="698" t="str">
        <f>IF(基本情報入力シート!AB90="","",基本情報入力シート!AB90)</f>
        <v/>
      </c>
      <c r="R68" s="699"/>
      <c r="S68" s="535" t="str">
        <f>IF(基本情報入力シート!AA90="","",基本情報入力シート!AA90)</f>
        <v/>
      </c>
      <c r="T68" s="700" t="str">
        <f>IF(基本情報入力シート!Y90="","",VLOOKUP(P68,【参考】サービス種類別交付率!$A$3:$C$32,3,FALSE))</f>
        <v/>
      </c>
      <c r="U68" s="701" t="s">
        <v>153</v>
      </c>
      <c r="V68" s="702">
        <v>4</v>
      </c>
      <c r="W68" s="703" t="s">
        <v>11</v>
      </c>
      <c r="X68" s="863" t="str">
        <f t="array" ref="X68">IF(O68="","",①補助金計画書!$Z$32:$AA$32)</f>
        <v/>
      </c>
      <c r="Y68" s="704" t="s">
        <v>73</v>
      </c>
      <c r="Z68" s="864">
        <v>4</v>
      </c>
      <c r="AA68" s="705" t="s">
        <v>154</v>
      </c>
      <c r="AB68" s="864" t="str">
        <f t="array" ref="AB68">IF(O68="","",①補助金計画書!$AE$32:$AF$32)</f>
        <v/>
      </c>
      <c r="AC68" s="705" t="s">
        <v>156</v>
      </c>
      <c r="AD68" s="706" t="s">
        <v>157</v>
      </c>
      <c r="AE68" s="707" t="str">
        <f t="shared" si="1"/>
        <v/>
      </c>
      <c r="AF68" s="710" t="s">
        <v>158</v>
      </c>
      <c r="AG68" s="709" t="str">
        <f t="shared" si="3"/>
        <v/>
      </c>
      <c r="AH68" s="861"/>
      <c r="AI68" s="862"/>
      <c r="AJ68" s="861"/>
      <c r="AK68" s="862"/>
    </row>
    <row r="69" spans="1:37" ht="36.75" customHeight="1">
      <c r="A69" s="692">
        <f t="shared" si="2"/>
        <v>58</v>
      </c>
      <c r="B69" s="693" t="str">
        <f>IF(基本情報入力シート!C91="","",基本情報入力シート!C91)</f>
        <v/>
      </c>
      <c r="C69" s="694" t="str">
        <f>IF(基本情報入力シート!D91="","",基本情報入力シート!D91)</f>
        <v/>
      </c>
      <c r="D69" s="695" t="str">
        <f>IF(基本情報入力シート!E91="","",基本情報入力シート!E91)</f>
        <v/>
      </c>
      <c r="E69" s="695" t="str">
        <f>IF(基本情報入力シート!F91="","",基本情報入力シート!F91)</f>
        <v/>
      </c>
      <c r="F69" s="695" t="str">
        <f>IF(基本情報入力シート!G91="","",基本情報入力シート!G91)</f>
        <v/>
      </c>
      <c r="G69" s="695" t="str">
        <f>IF(基本情報入力シート!H91="","",基本情報入力シート!H91)</f>
        <v/>
      </c>
      <c r="H69" s="695" t="str">
        <f>IF(基本情報入力シート!I91="","",基本情報入力シート!I91)</f>
        <v/>
      </c>
      <c r="I69" s="695" t="str">
        <f>IF(基本情報入力シート!J91="","",基本情報入力シート!J91)</f>
        <v/>
      </c>
      <c r="J69" s="695" t="str">
        <f>IF(基本情報入力シート!K91="","",基本情報入力シート!K91)</f>
        <v/>
      </c>
      <c r="K69" s="696" t="str">
        <f>IF(基本情報入力シート!L91="","",基本情報入力シート!L91)</f>
        <v/>
      </c>
      <c r="L69" s="697" t="str">
        <f>IF(基本情報入力シート!M91="","",基本情報入力シート!M91)</f>
        <v/>
      </c>
      <c r="M69" s="697" t="str">
        <f>IF(基本情報入力シート!R91="","",基本情報入力シート!R91)</f>
        <v/>
      </c>
      <c r="N69" s="697" t="str">
        <f>IF(基本情報入力シート!W91="","",基本情報入力シート!W91)</f>
        <v/>
      </c>
      <c r="O69" s="692" t="str">
        <f>IF(基本情報入力シート!X91="","",基本情報入力シート!X91)</f>
        <v/>
      </c>
      <c r="P69" s="698" t="str">
        <f>IF(基本情報入力シート!Y91="","",基本情報入力シート!Y91)</f>
        <v/>
      </c>
      <c r="Q69" s="698" t="str">
        <f>IF(基本情報入力シート!AB91="","",基本情報入力シート!AB91)</f>
        <v/>
      </c>
      <c r="R69" s="699"/>
      <c r="S69" s="535" t="str">
        <f>IF(基本情報入力シート!AA91="","",基本情報入力シート!AA91)</f>
        <v/>
      </c>
      <c r="T69" s="700" t="str">
        <f>IF(基本情報入力シート!Y91="","",VLOOKUP(P69,【参考】サービス種類別交付率!$A$3:$C$32,3,FALSE))</f>
        <v/>
      </c>
      <c r="U69" s="701" t="s">
        <v>153</v>
      </c>
      <c r="V69" s="702">
        <v>4</v>
      </c>
      <c r="W69" s="703" t="s">
        <v>11</v>
      </c>
      <c r="X69" s="863" t="str">
        <f t="array" ref="X69">IF(O69="","",①補助金計画書!$Z$32:$AA$32)</f>
        <v/>
      </c>
      <c r="Y69" s="704" t="s">
        <v>73</v>
      </c>
      <c r="Z69" s="864">
        <v>4</v>
      </c>
      <c r="AA69" s="705" t="s">
        <v>154</v>
      </c>
      <c r="AB69" s="864" t="str">
        <f t="array" ref="AB69">IF(O69="","",①補助金計画書!$AE$32:$AF$32)</f>
        <v/>
      </c>
      <c r="AC69" s="705" t="s">
        <v>156</v>
      </c>
      <c r="AD69" s="706" t="s">
        <v>157</v>
      </c>
      <c r="AE69" s="707" t="str">
        <f t="shared" si="1"/>
        <v/>
      </c>
      <c r="AF69" s="710" t="s">
        <v>158</v>
      </c>
      <c r="AG69" s="709" t="str">
        <f t="shared" si="3"/>
        <v/>
      </c>
      <c r="AH69" s="861"/>
      <c r="AI69" s="862"/>
      <c r="AJ69" s="861"/>
      <c r="AK69" s="862"/>
    </row>
    <row r="70" spans="1:37" ht="36.75" customHeight="1">
      <c r="A70" s="692">
        <f t="shared" si="2"/>
        <v>59</v>
      </c>
      <c r="B70" s="693" t="str">
        <f>IF(基本情報入力シート!C92="","",基本情報入力シート!C92)</f>
        <v/>
      </c>
      <c r="C70" s="694" t="str">
        <f>IF(基本情報入力シート!D92="","",基本情報入力シート!D92)</f>
        <v/>
      </c>
      <c r="D70" s="695" t="str">
        <f>IF(基本情報入力シート!E92="","",基本情報入力シート!E92)</f>
        <v/>
      </c>
      <c r="E70" s="695" t="str">
        <f>IF(基本情報入力シート!F92="","",基本情報入力シート!F92)</f>
        <v/>
      </c>
      <c r="F70" s="695" t="str">
        <f>IF(基本情報入力シート!G92="","",基本情報入力シート!G92)</f>
        <v/>
      </c>
      <c r="G70" s="695" t="str">
        <f>IF(基本情報入力シート!H92="","",基本情報入力シート!H92)</f>
        <v/>
      </c>
      <c r="H70" s="695" t="str">
        <f>IF(基本情報入力シート!I92="","",基本情報入力シート!I92)</f>
        <v/>
      </c>
      <c r="I70" s="695" t="str">
        <f>IF(基本情報入力シート!J92="","",基本情報入力シート!J92)</f>
        <v/>
      </c>
      <c r="J70" s="695" t="str">
        <f>IF(基本情報入力シート!K92="","",基本情報入力シート!K92)</f>
        <v/>
      </c>
      <c r="K70" s="696" t="str">
        <f>IF(基本情報入力シート!L92="","",基本情報入力シート!L92)</f>
        <v/>
      </c>
      <c r="L70" s="697" t="str">
        <f>IF(基本情報入力シート!M92="","",基本情報入力シート!M92)</f>
        <v/>
      </c>
      <c r="M70" s="697" t="str">
        <f>IF(基本情報入力シート!R92="","",基本情報入力シート!R92)</f>
        <v/>
      </c>
      <c r="N70" s="697" t="str">
        <f>IF(基本情報入力シート!W92="","",基本情報入力シート!W92)</f>
        <v/>
      </c>
      <c r="O70" s="692" t="str">
        <f>IF(基本情報入力シート!X92="","",基本情報入力シート!X92)</f>
        <v/>
      </c>
      <c r="P70" s="698" t="str">
        <f>IF(基本情報入力シート!Y92="","",基本情報入力シート!Y92)</f>
        <v/>
      </c>
      <c r="Q70" s="698" t="str">
        <f>IF(基本情報入力シート!AB92="","",基本情報入力シート!AB92)</f>
        <v/>
      </c>
      <c r="R70" s="699"/>
      <c r="S70" s="535" t="str">
        <f>IF(基本情報入力シート!AA92="","",基本情報入力シート!AA92)</f>
        <v/>
      </c>
      <c r="T70" s="700" t="str">
        <f>IF(基本情報入力シート!Y92="","",VLOOKUP(P70,【参考】サービス種類別交付率!$A$3:$C$32,3,FALSE))</f>
        <v/>
      </c>
      <c r="U70" s="701" t="s">
        <v>153</v>
      </c>
      <c r="V70" s="702">
        <v>4</v>
      </c>
      <c r="W70" s="703" t="s">
        <v>11</v>
      </c>
      <c r="X70" s="863" t="str">
        <f t="array" ref="X70">IF(O70="","",①補助金計画書!$Z$32:$AA$32)</f>
        <v/>
      </c>
      <c r="Y70" s="704" t="s">
        <v>73</v>
      </c>
      <c r="Z70" s="864">
        <v>4</v>
      </c>
      <c r="AA70" s="705" t="s">
        <v>154</v>
      </c>
      <c r="AB70" s="864" t="str">
        <f t="array" ref="AB70">IF(O70="","",①補助金計画書!$AE$32:$AF$32)</f>
        <v/>
      </c>
      <c r="AC70" s="705" t="s">
        <v>156</v>
      </c>
      <c r="AD70" s="706" t="s">
        <v>157</v>
      </c>
      <c r="AE70" s="707" t="str">
        <f t="shared" si="1"/>
        <v/>
      </c>
      <c r="AF70" s="710" t="s">
        <v>158</v>
      </c>
      <c r="AG70" s="709" t="str">
        <f t="shared" si="3"/>
        <v/>
      </c>
      <c r="AH70" s="861"/>
      <c r="AI70" s="862"/>
      <c r="AJ70" s="861"/>
      <c r="AK70" s="862"/>
    </row>
    <row r="71" spans="1:37" ht="36.75" customHeight="1">
      <c r="A71" s="692">
        <f t="shared" si="2"/>
        <v>60</v>
      </c>
      <c r="B71" s="693" t="str">
        <f>IF(基本情報入力シート!C93="","",基本情報入力シート!C93)</f>
        <v/>
      </c>
      <c r="C71" s="694" t="str">
        <f>IF(基本情報入力シート!D93="","",基本情報入力シート!D93)</f>
        <v/>
      </c>
      <c r="D71" s="695" t="str">
        <f>IF(基本情報入力シート!E93="","",基本情報入力シート!E93)</f>
        <v/>
      </c>
      <c r="E71" s="695" t="str">
        <f>IF(基本情報入力シート!F93="","",基本情報入力シート!F93)</f>
        <v/>
      </c>
      <c r="F71" s="695" t="str">
        <f>IF(基本情報入力シート!G93="","",基本情報入力シート!G93)</f>
        <v/>
      </c>
      <c r="G71" s="695" t="str">
        <f>IF(基本情報入力シート!H93="","",基本情報入力シート!H93)</f>
        <v/>
      </c>
      <c r="H71" s="695" t="str">
        <f>IF(基本情報入力シート!I93="","",基本情報入力シート!I93)</f>
        <v/>
      </c>
      <c r="I71" s="695" t="str">
        <f>IF(基本情報入力シート!J93="","",基本情報入力シート!J93)</f>
        <v/>
      </c>
      <c r="J71" s="695" t="str">
        <f>IF(基本情報入力シート!K93="","",基本情報入力シート!K93)</f>
        <v/>
      </c>
      <c r="K71" s="696" t="str">
        <f>IF(基本情報入力シート!L93="","",基本情報入力シート!L93)</f>
        <v/>
      </c>
      <c r="L71" s="697" t="str">
        <f>IF(基本情報入力シート!M93="","",基本情報入力シート!M93)</f>
        <v/>
      </c>
      <c r="M71" s="697" t="str">
        <f>IF(基本情報入力シート!R93="","",基本情報入力シート!R93)</f>
        <v/>
      </c>
      <c r="N71" s="697" t="str">
        <f>IF(基本情報入力シート!W93="","",基本情報入力シート!W93)</f>
        <v/>
      </c>
      <c r="O71" s="692" t="str">
        <f>IF(基本情報入力シート!X93="","",基本情報入力シート!X93)</f>
        <v/>
      </c>
      <c r="P71" s="698" t="str">
        <f>IF(基本情報入力シート!Y93="","",基本情報入力シート!Y93)</f>
        <v/>
      </c>
      <c r="Q71" s="698" t="str">
        <f>IF(基本情報入力シート!AB93="","",基本情報入力シート!AB93)</f>
        <v/>
      </c>
      <c r="R71" s="699"/>
      <c r="S71" s="535" t="str">
        <f>IF(基本情報入力シート!AA93="","",基本情報入力シート!AA93)</f>
        <v/>
      </c>
      <c r="T71" s="700" t="str">
        <f>IF(基本情報入力シート!Y93="","",VLOOKUP(P71,【参考】サービス種類別交付率!$A$3:$C$32,3,FALSE))</f>
        <v/>
      </c>
      <c r="U71" s="701" t="s">
        <v>153</v>
      </c>
      <c r="V71" s="702">
        <v>4</v>
      </c>
      <c r="W71" s="703" t="s">
        <v>11</v>
      </c>
      <c r="X71" s="863" t="str">
        <f t="array" ref="X71">IF(O71="","",①補助金計画書!$Z$32:$AA$32)</f>
        <v/>
      </c>
      <c r="Y71" s="704" t="s">
        <v>73</v>
      </c>
      <c r="Z71" s="864">
        <v>4</v>
      </c>
      <c r="AA71" s="705" t="s">
        <v>154</v>
      </c>
      <c r="AB71" s="864" t="str">
        <f t="array" ref="AB71">IF(O71="","",①補助金計画書!$AE$32:$AF$32)</f>
        <v/>
      </c>
      <c r="AC71" s="705" t="s">
        <v>156</v>
      </c>
      <c r="AD71" s="706" t="s">
        <v>157</v>
      </c>
      <c r="AE71" s="707" t="str">
        <f t="shared" si="1"/>
        <v/>
      </c>
      <c r="AF71" s="710" t="s">
        <v>158</v>
      </c>
      <c r="AG71" s="709" t="str">
        <f t="shared" si="3"/>
        <v/>
      </c>
      <c r="AH71" s="861"/>
      <c r="AI71" s="862"/>
      <c r="AJ71" s="861"/>
      <c r="AK71" s="862"/>
    </row>
    <row r="72" spans="1:37" ht="36.75" customHeight="1">
      <c r="A72" s="692">
        <f t="shared" si="2"/>
        <v>61</v>
      </c>
      <c r="B72" s="693" t="str">
        <f>IF(基本情報入力シート!C94="","",基本情報入力シート!C94)</f>
        <v/>
      </c>
      <c r="C72" s="694" t="str">
        <f>IF(基本情報入力シート!D94="","",基本情報入力シート!D94)</f>
        <v/>
      </c>
      <c r="D72" s="695" t="str">
        <f>IF(基本情報入力シート!E94="","",基本情報入力シート!E94)</f>
        <v/>
      </c>
      <c r="E72" s="695" t="str">
        <f>IF(基本情報入力シート!F94="","",基本情報入力シート!F94)</f>
        <v/>
      </c>
      <c r="F72" s="695" t="str">
        <f>IF(基本情報入力シート!G94="","",基本情報入力シート!G94)</f>
        <v/>
      </c>
      <c r="G72" s="695" t="str">
        <f>IF(基本情報入力シート!H94="","",基本情報入力シート!H94)</f>
        <v/>
      </c>
      <c r="H72" s="695" t="str">
        <f>IF(基本情報入力シート!I94="","",基本情報入力シート!I94)</f>
        <v/>
      </c>
      <c r="I72" s="695" t="str">
        <f>IF(基本情報入力シート!J94="","",基本情報入力シート!J94)</f>
        <v/>
      </c>
      <c r="J72" s="695" t="str">
        <f>IF(基本情報入力シート!K94="","",基本情報入力シート!K94)</f>
        <v/>
      </c>
      <c r="K72" s="696" t="str">
        <f>IF(基本情報入力シート!L94="","",基本情報入力シート!L94)</f>
        <v/>
      </c>
      <c r="L72" s="697" t="str">
        <f>IF(基本情報入力シート!M94="","",基本情報入力シート!M94)</f>
        <v/>
      </c>
      <c r="M72" s="697" t="str">
        <f>IF(基本情報入力シート!R94="","",基本情報入力シート!R94)</f>
        <v/>
      </c>
      <c r="N72" s="697" t="str">
        <f>IF(基本情報入力シート!W94="","",基本情報入力シート!W94)</f>
        <v/>
      </c>
      <c r="O72" s="692" t="str">
        <f>IF(基本情報入力シート!X94="","",基本情報入力シート!X94)</f>
        <v/>
      </c>
      <c r="P72" s="698" t="str">
        <f>IF(基本情報入力シート!Y94="","",基本情報入力シート!Y94)</f>
        <v/>
      </c>
      <c r="Q72" s="698" t="str">
        <f>IF(基本情報入力シート!AB94="","",基本情報入力シート!AB94)</f>
        <v/>
      </c>
      <c r="R72" s="699"/>
      <c r="S72" s="535" t="str">
        <f>IF(基本情報入力シート!AA94="","",基本情報入力シート!AA94)</f>
        <v/>
      </c>
      <c r="T72" s="700" t="str">
        <f>IF(基本情報入力シート!Y94="","",VLOOKUP(P72,【参考】サービス種類別交付率!$A$3:$C$32,3,FALSE))</f>
        <v/>
      </c>
      <c r="U72" s="701" t="s">
        <v>153</v>
      </c>
      <c r="V72" s="702">
        <v>4</v>
      </c>
      <c r="W72" s="703" t="s">
        <v>11</v>
      </c>
      <c r="X72" s="863" t="str">
        <f t="array" ref="X72">IF(O72="","",①補助金計画書!$Z$32:$AA$32)</f>
        <v/>
      </c>
      <c r="Y72" s="704" t="s">
        <v>73</v>
      </c>
      <c r="Z72" s="864">
        <v>4</v>
      </c>
      <c r="AA72" s="705" t="s">
        <v>154</v>
      </c>
      <c r="AB72" s="864" t="str">
        <f t="array" ref="AB72">IF(O72="","",①補助金計画書!$AE$32:$AF$32)</f>
        <v/>
      </c>
      <c r="AC72" s="705" t="s">
        <v>156</v>
      </c>
      <c r="AD72" s="706" t="s">
        <v>157</v>
      </c>
      <c r="AE72" s="707" t="str">
        <f t="shared" si="1"/>
        <v/>
      </c>
      <c r="AF72" s="710" t="s">
        <v>158</v>
      </c>
      <c r="AG72" s="709" t="str">
        <f t="shared" si="3"/>
        <v/>
      </c>
      <c r="AH72" s="861"/>
      <c r="AI72" s="862"/>
      <c r="AJ72" s="861"/>
      <c r="AK72" s="862"/>
    </row>
    <row r="73" spans="1:37" ht="36.75" customHeight="1">
      <c r="A73" s="692">
        <f t="shared" si="2"/>
        <v>62</v>
      </c>
      <c r="B73" s="693" t="str">
        <f>IF(基本情報入力シート!C95="","",基本情報入力シート!C95)</f>
        <v/>
      </c>
      <c r="C73" s="694" t="str">
        <f>IF(基本情報入力シート!D95="","",基本情報入力シート!D95)</f>
        <v/>
      </c>
      <c r="D73" s="695" t="str">
        <f>IF(基本情報入力シート!E95="","",基本情報入力シート!E95)</f>
        <v/>
      </c>
      <c r="E73" s="695" t="str">
        <f>IF(基本情報入力シート!F95="","",基本情報入力シート!F95)</f>
        <v/>
      </c>
      <c r="F73" s="695" t="str">
        <f>IF(基本情報入力シート!G95="","",基本情報入力シート!G95)</f>
        <v/>
      </c>
      <c r="G73" s="695" t="str">
        <f>IF(基本情報入力シート!H95="","",基本情報入力シート!H95)</f>
        <v/>
      </c>
      <c r="H73" s="695" t="str">
        <f>IF(基本情報入力シート!I95="","",基本情報入力シート!I95)</f>
        <v/>
      </c>
      <c r="I73" s="695" t="str">
        <f>IF(基本情報入力シート!J95="","",基本情報入力シート!J95)</f>
        <v/>
      </c>
      <c r="J73" s="695" t="str">
        <f>IF(基本情報入力シート!K95="","",基本情報入力シート!K95)</f>
        <v/>
      </c>
      <c r="K73" s="696" t="str">
        <f>IF(基本情報入力シート!L95="","",基本情報入力シート!L95)</f>
        <v/>
      </c>
      <c r="L73" s="697" t="str">
        <f>IF(基本情報入力シート!M95="","",基本情報入力シート!M95)</f>
        <v/>
      </c>
      <c r="M73" s="697" t="str">
        <f>IF(基本情報入力シート!R95="","",基本情報入力シート!R95)</f>
        <v/>
      </c>
      <c r="N73" s="697" t="str">
        <f>IF(基本情報入力シート!W95="","",基本情報入力シート!W95)</f>
        <v/>
      </c>
      <c r="O73" s="692" t="str">
        <f>IF(基本情報入力シート!X95="","",基本情報入力シート!X95)</f>
        <v/>
      </c>
      <c r="P73" s="698" t="str">
        <f>IF(基本情報入力シート!Y95="","",基本情報入力シート!Y95)</f>
        <v/>
      </c>
      <c r="Q73" s="698" t="str">
        <f>IF(基本情報入力シート!AB95="","",基本情報入力シート!AB95)</f>
        <v/>
      </c>
      <c r="R73" s="699"/>
      <c r="S73" s="535" t="str">
        <f>IF(基本情報入力シート!AA95="","",基本情報入力シート!AA95)</f>
        <v/>
      </c>
      <c r="T73" s="700" t="str">
        <f>IF(基本情報入力シート!Y95="","",VLOOKUP(P73,【参考】サービス種類別交付率!$A$3:$C$32,3,FALSE))</f>
        <v/>
      </c>
      <c r="U73" s="701" t="s">
        <v>153</v>
      </c>
      <c r="V73" s="702">
        <v>4</v>
      </c>
      <c r="W73" s="703" t="s">
        <v>11</v>
      </c>
      <c r="X73" s="863" t="str">
        <f t="array" ref="X73">IF(O73="","",①補助金計画書!$Z$32:$AA$32)</f>
        <v/>
      </c>
      <c r="Y73" s="704" t="s">
        <v>73</v>
      </c>
      <c r="Z73" s="864">
        <v>4</v>
      </c>
      <c r="AA73" s="705" t="s">
        <v>154</v>
      </c>
      <c r="AB73" s="864" t="str">
        <f t="array" ref="AB73">IF(O73="","",①補助金計画書!$AE$32:$AF$32)</f>
        <v/>
      </c>
      <c r="AC73" s="705" t="s">
        <v>156</v>
      </c>
      <c r="AD73" s="706" t="s">
        <v>157</v>
      </c>
      <c r="AE73" s="707" t="str">
        <f t="shared" si="1"/>
        <v/>
      </c>
      <c r="AF73" s="710" t="s">
        <v>158</v>
      </c>
      <c r="AG73" s="709" t="str">
        <f t="shared" si="3"/>
        <v/>
      </c>
      <c r="AH73" s="861"/>
      <c r="AI73" s="862"/>
      <c r="AJ73" s="861"/>
      <c r="AK73" s="862"/>
    </row>
    <row r="74" spans="1:37" ht="36.75" customHeight="1">
      <c r="A74" s="692">
        <f t="shared" si="2"/>
        <v>63</v>
      </c>
      <c r="B74" s="693" t="str">
        <f>IF(基本情報入力シート!C96="","",基本情報入力シート!C96)</f>
        <v/>
      </c>
      <c r="C74" s="694" t="str">
        <f>IF(基本情報入力シート!D96="","",基本情報入力シート!D96)</f>
        <v/>
      </c>
      <c r="D74" s="695" t="str">
        <f>IF(基本情報入力シート!E96="","",基本情報入力シート!E96)</f>
        <v/>
      </c>
      <c r="E74" s="695" t="str">
        <f>IF(基本情報入力シート!F96="","",基本情報入力シート!F96)</f>
        <v/>
      </c>
      <c r="F74" s="695" t="str">
        <f>IF(基本情報入力シート!G96="","",基本情報入力シート!G96)</f>
        <v/>
      </c>
      <c r="G74" s="695" t="str">
        <f>IF(基本情報入力シート!H96="","",基本情報入力シート!H96)</f>
        <v/>
      </c>
      <c r="H74" s="695" t="str">
        <f>IF(基本情報入力シート!I96="","",基本情報入力シート!I96)</f>
        <v/>
      </c>
      <c r="I74" s="695" t="str">
        <f>IF(基本情報入力シート!J96="","",基本情報入力シート!J96)</f>
        <v/>
      </c>
      <c r="J74" s="695" t="str">
        <f>IF(基本情報入力シート!K96="","",基本情報入力シート!K96)</f>
        <v/>
      </c>
      <c r="K74" s="696" t="str">
        <f>IF(基本情報入力シート!L96="","",基本情報入力シート!L96)</f>
        <v/>
      </c>
      <c r="L74" s="697" t="str">
        <f>IF(基本情報入力シート!M96="","",基本情報入力シート!M96)</f>
        <v/>
      </c>
      <c r="M74" s="697" t="str">
        <f>IF(基本情報入力シート!R96="","",基本情報入力シート!R96)</f>
        <v/>
      </c>
      <c r="N74" s="697" t="str">
        <f>IF(基本情報入力シート!W96="","",基本情報入力シート!W96)</f>
        <v/>
      </c>
      <c r="O74" s="692" t="str">
        <f>IF(基本情報入力シート!X96="","",基本情報入力シート!X96)</f>
        <v/>
      </c>
      <c r="P74" s="698" t="str">
        <f>IF(基本情報入力シート!Y96="","",基本情報入力シート!Y96)</f>
        <v/>
      </c>
      <c r="Q74" s="698" t="str">
        <f>IF(基本情報入力シート!AB96="","",基本情報入力シート!AB96)</f>
        <v/>
      </c>
      <c r="R74" s="699"/>
      <c r="S74" s="535" t="str">
        <f>IF(基本情報入力シート!AA96="","",基本情報入力シート!AA96)</f>
        <v/>
      </c>
      <c r="T74" s="700" t="str">
        <f>IF(基本情報入力シート!Y96="","",VLOOKUP(P74,【参考】サービス種類別交付率!$A$3:$C$32,3,FALSE))</f>
        <v/>
      </c>
      <c r="U74" s="701" t="s">
        <v>153</v>
      </c>
      <c r="V74" s="702">
        <v>4</v>
      </c>
      <c r="W74" s="703" t="s">
        <v>11</v>
      </c>
      <c r="X74" s="863" t="str">
        <f t="array" ref="X74">IF(O74="","",①補助金計画書!$Z$32:$AA$32)</f>
        <v/>
      </c>
      <c r="Y74" s="704" t="s">
        <v>73</v>
      </c>
      <c r="Z74" s="864">
        <v>4</v>
      </c>
      <c r="AA74" s="705" t="s">
        <v>154</v>
      </c>
      <c r="AB74" s="864" t="str">
        <f t="array" ref="AB74">IF(O74="","",①補助金計画書!$AE$32:$AF$32)</f>
        <v/>
      </c>
      <c r="AC74" s="705" t="s">
        <v>156</v>
      </c>
      <c r="AD74" s="706" t="s">
        <v>157</v>
      </c>
      <c r="AE74" s="707" t="str">
        <f t="shared" si="1"/>
        <v/>
      </c>
      <c r="AF74" s="710" t="s">
        <v>158</v>
      </c>
      <c r="AG74" s="709" t="str">
        <f t="shared" si="3"/>
        <v/>
      </c>
      <c r="AH74" s="861"/>
      <c r="AI74" s="862"/>
      <c r="AJ74" s="861"/>
      <c r="AK74" s="862"/>
    </row>
    <row r="75" spans="1:37" ht="36.75" customHeight="1">
      <c r="A75" s="692">
        <f t="shared" si="2"/>
        <v>64</v>
      </c>
      <c r="B75" s="693" t="str">
        <f>IF(基本情報入力シート!C97="","",基本情報入力シート!C97)</f>
        <v/>
      </c>
      <c r="C75" s="694" t="str">
        <f>IF(基本情報入力シート!D97="","",基本情報入力シート!D97)</f>
        <v/>
      </c>
      <c r="D75" s="695" t="str">
        <f>IF(基本情報入力シート!E97="","",基本情報入力シート!E97)</f>
        <v/>
      </c>
      <c r="E75" s="695" t="str">
        <f>IF(基本情報入力シート!F97="","",基本情報入力シート!F97)</f>
        <v/>
      </c>
      <c r="F75" s="695" t="str">
        <f>IF(基本情報入力シート!G97="","",基本情報入力シート!G97)</f>
        <v/>
      </c>
      <c r="G75" s="695" t="str">
        <f>IF(基本情報入力シート!H97="","",基本情報入力シート!H97)</f>
        <v/>
      </c>
      <c r="H75" s="695" t="str">
        <f>IF(基本情報入力シート!I97="","",基本情報入力シート!I97)</f>
        <v/>
      </c>
      <c r="I75" s="695" t="str">
        <f>IF(基本情報入力シート!J97="","",基本情報入力シート!J97)</f>
        <v/>
      </c>
      <c r="J75" s="695" t="str">
        <f>IF(基本情報入力シート!K97="","",基本情報入力シート!K97)</f>
        <v/>
      </c>
      <c r="K75" s="696" t="str">
        <f>IF(基本情報入力シート!L97="","",基本情報入力シート!L97)</f>
        <v/>
      </c>
      <c r="L75" s="697" t="str">
        <f>IF(基本情報入力シート!M97="","",基本情報入力シート!M97)</f>
        <v/>
      </c>
      <c r="M75" s="697" t="str">
        <f>IF(基本情報入力シート!R97="","",基本情報入力シート!R97)</f>
        <v/>
      </c>
      <c r="N75" s="697" t="str">
        <f>IF(基本情報入力シート!W97="","",基本情報入力シート!W97)</f>
        <v/>
      </c>
      <c r="O75" s="692" t="str">
        <f>IF(基本情報入力シート!X97="","",基本情報入力シート!X97)</f>
        <v/>
      </c>
      <c r="P75" s="698" t="str">
        <f>IF(基本情報入力シート!Y97="","",基本情報入力シート!Y97)</f>
        <v/>
      </c>
      <c r="Q75" s="698" t="str">
        <f>IF(基本情報入力シート!AB97="","",基本情報入力シート!AB97)</f>
        <v/>
      </c>
      <c r="R75" s="699"/>
      <c r="S75" s="535" t="str">
        <f>IF(基本情報入力シート!AA97="","",基本情報入力シート!AA97)</f>
        <v/>
      </c>
      <c r="T75" s="700" t="str">
        <f>IF(基本情報入力シート!Y97="","",VLOOKUP(P75,【参考】サービス種類別交付率!$A$3:$C$32,3,FALSE))</f>
        <v/>
      </c>
      <c r="U75" s="701" t="s">
        <v>153</v>
      </c>
      <c r="V75" s="702">
        <v>4</v>
      </c>
      <c r="W75" s="703" t="s">
        <v>11</v>
      </c>
      <c r="X75" s="863" t="str">
        <f t="array" ref="X75">IF(O75="","",①補助金計画書!$Z$32:$AA$32)</f>
        <v/>
      </c>
      <c r="Y75" s="704" t="s">
        <v>73</v>
      </c>
      <c r="Z75" s="864">
        <v>4</v>
      </c>
      <c r="AA75" s="705" t="s">
        <v>154</v>
      </c>
      <c r="AB75" s="864" t="str">
        <f t="array" ref="AB75">IF(O75="","",①補助金計画書!$AE$32:$AF$32)</f>
        <v/>
      </c>
      <c r="AC75" s="705" t="s">
        <v>156</v>
      </c>
      <c r="AD75" s="706" t="s">
        <v>157</v>
      </c>
      <c r="AE75" s="707" t="str">
        <f t="shared" si="1"/>
        <v/>
      </c>
      <c r="AF75" s="710" t="s">
        <v>158</v>
      </c>
      <c r="AG75" s="709" t="str">
        <f t="shared" si="3"/>
        <v/>
      </c>
      <c r="AH75" s="861"/>
      <c r="AI75" s="862"/>
      <c r="AJ75" s="861"/>
      <c r="AK75" s="862"/>
    </row>
    <row r="76" spans="1:37" ht="36.75" customHeight="1">
      <c r="A76" s="692">
        <f t="shared" si="2"/>
        <v>65</v>
      </c>
      <c r="B76" s="693" t="str">
        <f>IF(基本情報入力シート!C98="","",基本情報入力シート!C98)</f>
        <v/>
      </c>
      <c r="C76" s="694" t="str">
        <f>IF(基本情報入力シート!D98="","",基本情報入力シート!D98)</f>
        <v/>
      </c>
      <c r="D76" s="695" t="str">
        <f>IF(基本情報入力シート!E98="","",基本情報入力シート!E98)</f>
        <v/>
      </c>
      <c r="E76" s="695" t="str">
        <f>IF(基本情報入力シート!F98="","",基本情報入力シート!F98)</f>
        <v/>
      </c>
      <c r="F76" s="695" t="str">
        <f>IF(基本情報入力シート!G98="","",基本情報入力シート!G98)</f>
        <v/>
      </c>
      <c r="G76" s="695" t="str">
        <f>IF(基本情報入力シート!H98="","",基本情報入力シート!H98)</f>
        <v/>
      </c>
      <c r="H76" s="695" t="str">
        <f>IF(基本情報入力シート!I98="","",基本情報入力シート!I98)</f>
        <v/>
      </c>
      <c r="I76" s="695" t="str">
        <f>IF(基本情報入力シート!J98="","",基本情報入力シート!J98)</f>
        <v/>
      </c>
      <c r="J76" s="695" t="str">
        <f>IF(基本情報入力シート!K98="","",基本情報入力シート!K98)</f>
        <v/>
      </c>
      <c r="K76" s="696" t="str">
        <f>IF(基本情報入力シート!L98="","",基本情報入力シート!L98)</f>
        <v/>
      </c>
      <c r="L76" s="697" t="str">
        <f>IF(基本情報入力シート!M98="","",基本情報入力シート!M98)</f>
        <v/>
      </c>
      <c r="M76" s="697" t="str">
        <f>IF(基本情報入力シート!R98="","",基本情報入力シート!R98)</f>
        <v/>
      </c>
      <c r="N76" s="697" t="str">
        <f>IF(基本情報入力シート!W98="","",基本情報入力シート!W98)</f>
        <v/>
      </c>
      <c r="O76" s="692" t="str">
        <f>IF(基本情報入力シート!X98="","",基本情報入力シート!X98)</f>
        <v/>
      </c>
      <c r="P76" s="698" t="str">
        <f>IF(基本情報入力シート!Y98="","",基本情報入力シート!Y98)</f>
        <v/>
      </c>
      <c r="Q76" s="698" t="str">
        <f>IF(基本情報入力シート!AB98="","",基本情報入力シート!AB98)</f>
        <v/>
      </c>
      <c r="R76" s="699"/>
      <c r="S76" s="535" t="str">
        <f>IF(基本情報入力シート!AA98="","",基本情報入力シート!AA98)</f>
        <v/>
      </c>
      <c r="T76" s="700" t="str">
        <f>IF(基本情報入力シート!Y98="","",VLOOKUP(P76,【参考】サービス種類別交付率!$A$3:$C$32,3,FALSE))</f>
        <v/>
      </c>
      <c r="U76" s="701" t="s">
        <v>153</v>
      </c>
      <c r="V76" s="702">
        <v>4</v>
      </c>
      <c r="W76" s="703" t="s">
        <v>11</v>
      </c>
      <c r="X76" s="863" t="str">
        <f t="array" ref="X76">IF(O76="","",①補助金計画書!$Z$32:$AA$32)</f>
        <v/>
      </c>
      <c r="Y76" s="704" t="s">
        <v>73</v>
      </c>
      <c r="Z76" s="864">
        <v>4</v>
      </c>
      <c r="AA76" s="705" t="s">
        <v>154</v>
      </c>
      <c r="AB76" s="864" t="str">
        <f t="array" ref="AB76">IF(O76="","",①補助金計画書!$AE$32:$AF$32)</f>
        <v/>
      </c>
      <c r="AC76" s="705" t="s">
        <v>156</v>
      </c>
      <c r="AD76" s="706" t="s">
        <v>157</v>
      </c>
      <c r="AE76" s="707" t="str">
        <f t="shared" si="1"/>
        <v/>
      </c>
      <c r="AF76" s="710" t="s">
        <v>158</v>
      </c>
      <c r="AG76" s="709" t="str">
        <f t="shared" ref="AG76:AG111" si="4">IFERROR(ROUNDDOWN(S76*T76,0)*AE76,"")</f>
        <v/>
      </c>
      <c r="AH76" s="861"/>
      <c r="AI76" s="862"/>
      <c r="AJ76" s="861"/>
      <c r="AK76" s="862"/>
    </row>
    <row r="77" spans="1:37" ht="36.75" customHeight="1">
      <c r="A77" s="692">
        <f t="shared" si="2"/>
        <v>66</v>
      </c>
      <c r="B77" s="693" t="str">
        <f>IF(基本情報入力シート!C99="","",基本情報入力シート!C99)</f>
        <v/>
      </c>
      <c r="C77" s="694" t="str">
        <f>IF(基本情報入力シート!D99="","",基本情報入力シート!D99)</f>
        <v/>
      </c>
      <c r="D77" s="695" t="str">
        <f>IF(基本情報入力シート!E99="","",基本情報入力シート!E99)</f>
        <v/>
      </c>
      <c r="E77" s="695" t="str">
        <f>IF(基本情報入力シート!F99="","",基本情報入力シート!F99)</f>
        <v/>
      </c>
      <c r="F77" s="695" t="str">
        <f>IF(基本情報入力シート!G99="","",基本情報入力シート!G99)</f>
        <v/>
      </c>
      <c r="G77" s="695" t="str">
        <f>IF(基本情報入力シート!H99="","",基本情報入力シート!H99)</f>
        <v/>
      </c>
      <c r="H77" s="695" t="str">
        <f>IF(基本情報入力シート!I99="","",基本情報入力シート!I99)</f>
        <v/>
      </c>
      <c r="I77" s="695" t="str">
        <f>IF(基本情報入力シート!J99="","",基本情報入力シート!J99)</f>
        <v/>
      </c>
      <c r="J77" s="695" t="str">
        <f>IF(基本情報入力シート!K99="","",基本情報入力シート!K99)</f>
        <v/>
      </c>
      <c r="K77" s="696" t="str">
        <f>IF(基本情報入力シート!L99="","",基本情報入力シート!L99)</f>
        <v/>
      </c>
      <c r="L77" s="697" t="str">
        <f>IF(基本情報入力シート!M99="","",基本情報入力シート!M99)</f>
        <v/>
      </c>
      <c r="M77" s="697" t="str">
        <f>IF(基本情報入力シート!R99="","",基本情報入力シート!R99)</f>
        <v/>
      </c>
      <c r="N77" s="697" t="str">
        <f>IF(基本情報入力シート!W99="","",基本情報入力シート!W99)</f>
        <v/>
      </c>
      <c r="O77" s="692" t="str">
        <f>IF(基本情報入力シート!X99="","",基本情報入力シート!X99)</f>
        <v/>
      </c>
      <c r="P77" s="698" t="str">
        <f>IF(基本情報入力シート!Y99="","",基本情報入力シート!Y99)</f>
        <v/>
      </c>
      <c r="Q77" s="698" t="str">
        <f>IF(基本情報入力シート!AB99="","",基本情報入力シート!AB99)</f>
        <v/>
      </c>
      <c r="R77" s="699"/>
      <c r="S77" s="535" t="str">
        <f>IF(基本情報入力シート!AA99="","",基本情報入力シート!AA99)</f>
        <v/>
      </c>
      <c r="T77" s="700" t="str">
        <f>IF(基本情報入力シート!Y99="","",VLOOKUP(P77,【参考】サービス種類別交付率!$A$3:$C$32,3,FALSE))</f>
        <v/>
      </c>
      <c r="U77" s="701" t="s">
        <v>153</v>
      </c>
      <c r="V77" s="702">
        <v>4</v>
      </c>
      <c r="W77" s="703" t="s">
        <v>11</v>
      </c>
      <c r="X77" s="863" t="str">
        <f t="array" ref="X77">IF(O77="","",①補助金計画書!$Z$32:$AA$32)</f>
        <v/>
      </c>
      <c r="Y77" s="704" t="s">
        <v>73</v>
      </c>
      <c r="Z77" s="864">
        <v>4</v>
      </c>
      <c r="AA77" s="705" t="s">
        <v>154</v>
      </c>
      <c r="AB77" s="864" t="str">
        <f t="array" ref="AB77">IF(O77="","",①補助金計画書!$AE$32:$AF$32)</f>
        <v/>
      </c>
      <c r="AC77" s="705" t="s">
        <v>156</v>
      </c>
      <c r="AD77" s="706" t="s">
        <v>157</v>
      </c>
      <c r="AE77" s="707" t="str">
        <f t="shared" ref="AE77:AE111" si="5">IF(X77="","",AB77-X77+1)</f>
        <v/>
      </c>
      <c r="AF77" s="710" t="s">
        <v>158</v>
      </c>
      <c r="AG77" s="709" t="str">
        <f t="shared" si="4"/>
        <v/>
      </c>
      <c r="AH77" s="861"/>
      <c r="AI77" s="862"/>
      <c r="AJ77" s="861"/>
      <c r="AK77" s="862"/>
    </row>
    <row r="78" spans="1:37" ht="36.75" customHeight="1">
      <c r="A78" s="692">
        <f t="shared" ref="A78:A111" si="6">A77+1</f>
        <v>67</v>
      </c>
      <c r="B78" s="693" t="str">
        <f>IF(基本情報入力シート!C100="","",基本情報入力シート!C100)</f>
        <v/>
      </c>
      <c r="C78" s="694" t="str">
        <f>IF(基本情報入力シート!D100="","",基本情報入力シート!D100)</f>
        <v/>
      </c>
      <c r="D78" s="695" t="str">
        <f>IF(基本情報入力シート!E100="","",基本情報入力シート!E100)</f>
        <v/>
      </c>
      <c r="E78" s="695" t="str">
        <f>IF(基本情報入力シート!F100="","",基本情報入力シート!F100)</f>
        <v/>
      </c>
      <c r="F78" s="695" t="str">
        <f>IF(基本情報入力シート!G100="","",基本情報入力シート!G100)</f>
        <v/>
      </c>
      <c r="G78" s="695" t="str">
        <f>IF(基本情報入力シート!H100="","",基本情報入力シート!H100)</f>
        <v/>
      </c>
      <c r="H78" s="695" t="str">
        <f>IF(基本情報入力シート!I100="","",基本情報入力シート!I100)</f>
        <v/>
      </c>
      <c r="I78" s="695" t="str">
        <f>IF(基本情報入力シート!J100="","",基本情報入力シート!J100)</f>
        <v/>
      </c>
      <c r="J78" s="695" t="str">
        <f>IF(基本情報入力シート!K100="","",基本情報入力シート!K100)</f>
        <v/>
      </c>
      <c r="K78" s="696" t="str">
        <f>IF(基本情報入力シート!L100="","",基本情報入力シート!L100)</f>
        <v/>
      </c>
      <c r="L78" s="697" t="str">
        <f>IF(基本情報入力シート!M100="","",基本情報入力シート!M100)</f>
        <v/>
      </c>
      <c r="M78" s="697" t="str">
        <f>IF(基本情報入力シート!R100="","",基本情報入力シート!R100)</f>
        <v/>
      </c>
      <c r="N78" s="697" t="str">
        <f>IF(基本情報入力シート!W100="","",基本情報入力シート!W100)</f>
        <v/>
      </c>
      <c r="O78" s="692" t="str">
        <f>IF(基本情報入力シート!X100="","",基本情報入力シート!X100)</f>
        <v/>
      </c>
      <c r="P78" s="698" t="str">
        <f>IF(基本情報入力シート!Y100="","",基本情報入力シート!Y100)</f>
        <v/>
      </c>
      <c r="Q78" s="698" t="str">
        <f>IF(基本情報入力シート!AB100="","",基本情報入力シート!AB100)</f>
        <v/>
      </c>
      <c r="R78" s="699"/>
      <c r="S78" s="535" t="str">
        <f>IF(基本情報入力シート!AA100="","",基本情報入力シート!AA100)</f>
        <v/>
      </c>
      <c r="T78" s="700" t="str">
        <f>IF(基本情報入力シート!Y100="","",VLOOKUP(P78,【参考】サービス種類別交付率!$A$3:$C$32,3,FALSE))</f>
        <v/>
      </c>
      <c r="U78" s="701" t="s">
        <v>153</v>
      </c>
      <c r="V78" s="702">
        <v>4</v>
      </c>
      <c r="W78" s="703" t="s">
        <v>11</v>
      </c>
      <c r="X78" s="863" t="str">
        <f t="array" ref="X78">IF(O78="","",①補助金計画書!$Z$32:$AA$32)</f>
        <v/>
      </c>
      <c r="Y78" s="704" t="s">
        <v>73</v>
      </c>
      <c r="Z78" s="864">
        <v>4</v>
      </c>
      <c r="AA78" s="705" t="s">
        <v>154</v>
      </c>
      <c r="AB78" s="864" t="str">
        <f t="array" ref="AB78">IF(O78="","",①補助金計画書!$AE$32:$AF$32)</f>
        <v/>
      </c>
      <c r="AC78" s="705" t="s">
        <v>156</v>
      </c>
      <c r="AD78" s="706" t="s">
        <v>157</v>
      </c>
      <c r="AE78" s="707" t="str">
        <f t="shared" si="5"/>
        <v/>
      </c>
      <c r="AF78" s="710" t="s">
        <v>158</v>
      </c>
      <c r="AG78" s="709" t="str">
        <f t="shared" si="4"/>
        <v/>
      </c>
      <c r="AH78" s="861"/>
      <c r="AI78" s="862"/>
      <c r="AJ78" s="861"/>
      <c r="AK78" s="862"/>
    </row>
    <row r="79" spans="1:37" ht="36.75" customHeight="1">
      <c r="A79" s="692">
        <f t="shared" si="6"/>
        <v>68</v>
      </c>
      <c r="B79" s="693" t="str">
        <f>IF(基本情報入力シート!C101="","",基本情報入力シート!C101)</f>
        <v/>
      </c>
      <c r="C79" s="694" t="str">
        <f>IF(基本情報入力シート!D101="","",基本情報入力シート!D101)</f>
        <v/>
      </c>
      <c r="D79" s="695" t="str">
        <f>IF(基本情報入力シート!E101="","",基本情報入力シート!E101)</f>
        <v/>
      </c>
      <c r="E79" s="695" t="str">
        <f>IF(基本情報入力シート!F101="","",基本情報入力シート!F101)</f>
        <v/>
      </c>
      <c r="F79" s="695" t="str">
        <f>IF(基本情報入力シート!G101="","",基本情報入力シート!G101)</f>
        <v/>
      </c>
      <c r="G79" s="695" t="str">
        <f>IF(基本情報入力シート!H101="","",基本情報入力シート!H101)</f>
        <v/>
      </c>
      <c r="H79" s="695" t="str">
        <f>IF(基本情報入力シート!I101="","",基本情報入力シート!I101)</f>
        <v/>
      </c>
      <c r="I79" s="695" t="str">
        <f>IF(基本情報入力シート!J101="","",基本情報入力シート!J101)</f>
        <v/>
      </c>
      <c r="J79" s="695" t="str">
        <f>IF(基本情報入力シート!K101="","",基本情報入力シート!K101)</f>
        <v/>
      </c>
      <c r="K79" s="696" t="str">
        <f>IF(基本情報入力シート!L101="","",基本情報入力シート!L101)</f>
        <v/>
      </c>
      <c r="L79" s="697" t="str">
        <f>IF(基本情報入力シート!M101="","",基本情報入力シート!M101)</f>
        <v/>
      </c>
      <c r="M79" s="697" t="str">
        <f>IF(基本情報入力シート!R101="","",基本情報入力シート!R101)</f>
        <v/>
      </c>
      <c r="N79" s="697" t="str">
        <f>IF(基本情報入力シート!W101="","",基本情報入力シート!W101)</f>
        <v/>
      </c>
      <c r="O79" s="692" t="str">
        <f>IF(基本情報入力シート!X101="","",基本情報入力シート!X101)</f>
        <v/>
      </c>
      <c r="P79" s="698" t="str">
        <f>IF(基本情報入力シート!Y101="","",基本情報入力シート!Y101)</f>
        <v/>
      </c>
      <c r="Q79" s="698" t="str">
        <f>IF(基本情報入力シート!AB101="","",基本情報入力シート!AB101)</f>
        <v/>
      </c>
      <c r="R79" s="699"/>
      <c r="S79" s="535" t="str">
        <f>IF(基本情報入力シート!AA101="","",基本情報入力シート!AA101)</f>
        <v/>
      </c>
      <c r="T79" s="700" t="str">
        <f>IF(基本情報入力シート!Y101="","",VLOOKUP(P79,【参考】サービス種類別交付率!$A$3:$C$32,3,FALSE))</f>
        <v/>
      </c>
      <c r="U79" s="701" t="s">
        <v>153</v>
      </c>
      <c r="V79" s="702">
        <v>4</v>
      </c>
      <c r="W79" s="703" t="s">
        <v>11</v>
      </c>
      <c r="X79" s="863" t="str">
        <f t="array" ref="X79">IF(O79="","",①補助金計画書!$Z$32:$AA$32)</f>
        <v/>
      </c>
      <c r="Y79" s="704" t="s">
        <v>73</v>
      </c>
      <c r="Z79" s="864">
        <v>4</v>
      </c>
      <c r="AA79" s="705" t="s">
        <v>154</v>
      </c>
      <c r="AB79" s="864" t="str">
        <f t="array" ref="AB79">IF(O79="","",①補助金計画書!$AE$32:$AF$32)</f>
        <v/>
      </c>
      <c r="AC79" s="705" t="s">
        <v>156</v>
      </c>
      <c r="AD79" s="706" t="s">
        <v>157</v>
      </c>
      <c r="AE79" s="707" t="str">
        <f t="shared" si="5"/>
        <v/>
      </c>
      <c r="AF79" s="710" t="s">
        <v>158</v>
      </c>
      <c r="AG79" s="709" t="str">
        <f t="shared" si="4"/>
        <v/>
      </c>
      <c r="AH79" s="861"/>
      <c r="AI79" s="862"/>
      <c r="AJ79" s="861"/>
      <c r="AK79" s="862"/>
    </row>
    <row r="80" spans="1:37" ht="36.75" customHeight="1">
      <c r="A80" s="692">
        <f t="shared" si="6"/>
        <v>69</v>
      </c>
      <c r="B80" s="693" t="str">
        <f>IF(基本情報入力シート!C102="","",基本情報入力シート!C102)</f>
        <v/>
      </c>
      <c r="C80" s="694" t="str">
        <f>IF(基本情報入力シート!D102="","",基本情報入力シート!D102)</f>
        <v/>
      </c>
      <c r="D80" s="695" t="str">
        <f>IF(基本情報入力シート!E102="","",基本情報入力シート!E102)</f>
        <v/>
      </c>
      <c r="E80" s="695" t="str">
        <f>IF(基本情報入力シート!F102="","",基本情報入力シート!F102)</f>
        <v/>
      </c>
      <c r="F80" s="695" t="str">
        <f>IF(基本情報入力シート!G102="","",基本情報入力シート!G102)</f>
        <v/>
      </c>
      <c r="G80" s="695" t="str">
        <f>IF(基本情報入力シート!H102="","",基本情報入力シート!H102)</f>
        <v/>
      </c>
      <c r="H80" s="695" t="str">
        <f>IF(基本情報入力シート!I102="","",基本情報入力シート!I102)</f>
        <v/>
      </c>
      <c r="I80" s="695" t="str">
        <f>IF(基本情報入力シート!J102="","",基本情報入力シート!J102)</f>
        <v/>
      </c>
      <c r="J80" s="695" t="str">
        <f>IF(基本情報入力シート!K102="","",基本情報入力シート!K102)</f>
        <v/>
      </c>
      <c r="K80" s="696" t="str">
        <f>IF(基本情報入力シート!L102="","",基本情報入力シート!L102)</f>
        <v/>
      </c>
      <c r="L80" s="697" t="str">
        <f>IF(基本情報入力シート!M102="","",基本情報入力シート!M102)</f>
        <v/>
      </c>
      <c r="M80" s="697" t="str">
        <f>IF(基本情報入力シート!R102="","",基本情報入力シート!R102)</f>
        <v/>
      </c>
      <c r="N80" s="697" t="str">
        <f>IF(基本情報入力シート!W102="","",基本情報入力シート!W102)</f>
        <v/>
      </c>
      <c r="O80" s="692" t="str">
        <f>IF(基本情報入力シート!X102="","",基本情報入力シート!X102)</f>
        <v/>
      </c>
      <c r="P80" s="698" t="str">
        <f>IF(基本情報入力シート!Y102="","",基本情報入力シート!Y102)</f>
        <v/>
      </c>
      <c r="Q80" s="698" t="str">
        <f>IF(基本情報入力シート!AB102="","",基本情報入力シート!AB102)</f>
        <v/>
      </c>
      <c r="R80" s="699"/>
      <c r="S80" s="535" t="str">
        <f>IF(基本情報入力シート!AA102="","",基本情報入力シート!AA102)</f>
        <v/>
      </c>
      <c r="T80" s="700" t="str">
        <f>IF(基本情報入力シート!Y102="","",VLOOKUP(P80,【参考】サービス種類別交付率!$A$3:$C$32,3,FALSE))</f>
        <v/>
      </c>
      <c r="U80" s="701" t="s">
        <v>153</v>
      </c>
      <c r="V80" s="702">
        <v>4</v>
      </c>
      <c r="W80" s="703" t="s">
        <v>11</v>
      </c>
      <c r="X80" s="863" t="str">
        <f t="array" ref="X80">IF(O80="","",①補助金計画書!$Z$32:$AA$32)</f>
        <v/>
      </c>
      <c r="Y80" s="704" t="s">
        <v>73</v>
      </c>
      <c r="Z80" s="864">
        <v>4</v>
      </c>
      <c r="AA80" s="705" t="s">
        <v>154</v>
      </c>
      <c r="AB80" s="864" t="str">
        <f t="array" ref="AB80">IF(O80="","",①補助金計画書!$AE$32:$AF$32)</f>
        <v/>
      </c>
      <c r="AC80" s="705" t="s">
        <v>156</v>
      </c>
      <c r="AD80" s="706" t="s">
        <v>157</v>
      </c>
      <c r="AE80" s="707" t="str">
        <f t="shared" si="5"/>
        <v/>
      </c>
      <c r="AF80" s="710" t="s">
        <v>158</v>
      </c>
      <c r="AG80" s="709" t="str">
        <f t="shared" si="4"/>
        <v/>
      </c>
      <c r="AH80" s="861"/>
      <c r="AI80" s="862"/>
      <c r="AJ80" s="861"/>
      <c r="AK80" s="862"/>
    </row>
    <row r="81" spans="1:37" ht="36.75" customHeight="1">
      <c r="A81" s="692">
        <f t="shared" si="6"/>
        <v>70</v>
      </c>
      <c r="B81" s="693" t="str">
        <f>IF(基本情報入力シート!C103="","",基本情報入力シート!C103)</f>
        <v/>
      </c>
      <c r="C81" s="694" t="str">
        <f>IF(基本情報入力シート!D103="","",基本情報入力シート!D103)</f>
        <v/>
      </c>
      <c r="D81" s="695" t="str">
        <f>IF(基本情報入力シート!E103="","",基本情報入力シート!E103)</f>
        <v/>
      </c>
      <c r="E81" s="695" t="str">
        <f>IF(基本情報入力シート!F103="","",基本情報入力シート!F103)</f>
        <v/>
      </c>
      <c r="F81" s="695" t="str">
        <f>IF(基本情報入力シート!G103="","",基本情報入力シート!G103)</f>
        <v/>
      </c>
      <c r="G81" s="695" t="str">
        <f>IF(基本情報入力シート!H103="","",基本情報入力シート!H103)</f>
        <v/>
      </c>
      <c r="H81" s="695" t="str">
        <f>IF(基本情報入力シート!I103="","",基本情報入力シート!I103)</f>
        <v/>
      </c>
      <c r="I81" s="695" t="str">
        <f>IF(基本情報入力シート!J103="","",基本情報入力シート!J103)</f>
        <v/>
      </c>
      <c r="J81" s="695" t="str">
        <f>IF(基本情報入力シート!K103="","",基本情報入力シート!K103)</f>
        <v/>
      </c>
      <c r="K81" s="696" t="str">
        <f>IF(基本情報入力シート!L103="","",基本情報入力シート!L103)</f>
        <v/>
      </c>
      <c r="L81" s="697" t="str">
        <f>IF(基本情報入力シート!M103="","",基本情報入力シート!M103)</f>
        <v/>
      </c>
      <c r="M81" s="697" t="str">
        <f>IF(基本情報入力シート!R103="","",基本情報入力シート!R103)</f>
        <v/>
      </c>
      <c r="N81" s="697" t="str">
        <f>IF(基本情報入力シート!W103="","",基本情報入力シート!W103)</f>
        <v/>
      </c>
      <c r="O81" s="692" t="str">
        <f>IF(基本情報入力シート!X103="","",基本情報入力シート!X103)</f>
        <v/>
      </c>
      <c r="P81" s="698" t="str">
        <f>IF(基本情報入力シート!Y103="","",基本情報入力シート!Y103)</f>
        <v/>
      </c>
      <c r="Q81" s="698" t="str">
        <f>IF(基本情報入力シート!AB103="","",基本情報入力シート!AB103)</f>
        <v/>
      </c>
      <c r="R81" s="699"/>
      <c r="S81" s="535" t="str">
        <f>IF(基本情報入力シート!AA103="","",基本情報入力シート!AA103)</f>
        <v/>
      </c>
      <c r="T81" s="700" t="str">
        <f>IF(基本情報入力シート!Y103="","",VLOOKUP(P81,【参考】サービス種類別交付率!$A$3:$C$32,3,FALSE))</f>
        <v/>
      </c>
      <c r="U81" s="701" t="s">
        <v>153</v>
      </c>
      <c r="V81" s="702">
        <v>4</v>
      </c>
      <c r="W81" s="703" t="s">
        <v>11</v>
      </c>
      <c r="X81" s="863" t="str">
        <f t="array" ref="X81">IF(O81="","",①補助金計画書!$Z$32:$AA$32)</f>
        <v/>
      </c>
      <c r="Y81" s="704" t="s">
        <v>73</v>
      </c>
      <c r="Z81" s="864">
        <v>4</v>
      </c>
      <c r="AA81" s="705" t="s">
        <v>154</v>
      </c>
      <c r="AB81" s="864" t="str">
        <f t="array" ref="AB81">IF(O81="","",①補助金計画書!$AE$32:$AF$32)</f>
        <v/>
      </c>
      <c r="AC81" s="705" t="s">
        <v>156</v>
      </c>
      <c r="AD81" s="706" t="s">
        <v>157</v>
      </c>
      <c r="AE81" s="707" t="str">
        <f t="shared" si="5"/>
        <v/>
      </c>
      <c r="AF81" s="710" t="s">
        <v>158</v>
      </c>
      <c r="AG81" s="709" t="str">
        <f t="shared" si="4"/>
        <v/>
      </c>
      <c r="AH81" s="861"/>
      <c r="AI81" s="862"/>
      <c r="AJ81" s="861"/>
      <c r="AK81" s="862"/>
    </row>
    <row r="82" spans="1:37" ht="36.75" customHeight="1">
      <c r="A82" s="692">
        <f t="shared" si="6"/>
        <v>71</v>
      </c>
      <c r="B82" s="693" t="str">
        <f>IF(基本情報入力シート!C104="","",基本情報入力シート!C104)</f>
        <v/>
      </c>
      <c r="C82" s="694" t="str">
        <f>IF(基本情報入力シート!D104="","",基本情報入力シート!D104)</f>
        <v/>
      </c>
      <c r="D82" s="695" t="str">
        <f>IF(基本情報入力シート!E104="","",基本情報入力シート!E104)</f>
        <v/>
      </c>
      <c r="E82" s="695" t="str">
        <f>IF(基本情報入力シート!F104="","",基本情報入力シート!F104)</f>
        <v/>
      </c>
      <c r="F82" s="695" t="str">
        <f>IF(基本情報入力シート!G104="","",基本情報入力シート!G104)</f>
        <v/>
      </c>
      <c r="G82" s="695" t="str">
        <f>IF(基本情報入力シート!H104="","",基本情報入力シート!H104)</f>
        <v/>
      </c>
      <c r="H82" s="695" t="str">
        <f>IF(基本情報入力シート!I104="","",基本情報入力シート!I104)</f>
        <v/>
      </c>
      <c r="I82" s="695" t="str">
        <f>IF(基本情報入力シート!J104="","",基本情報入力シート!J104)</f>
        <v/>
      </c>
      <c r="J82" s="695" t="str">
        <f>IF(基本情報入力シート!K104="","",基本情報入力シート!K104)</f>
        <v/>
      </c>
      <c r="K82" s="696" t="str">
        <f>IF(基本情報入力シート!L104="","",基本情報入力シート!L104)</f>
        <v/>
      </c>
      <c r="L82" s="697" t="str">
        <f>IF(基本情報入力シート!M104="","",基本情報入力シート!M104)</f>
        <v/>
      </c>
      <c r="M82" s="697" t="str">
        <f>IF(基本情報入力シート!R104="","",基本情報入力シート!R104)</f>
        <v/>
      </c>
      <c r="N82" s="697" t="str">
        <f>IF(基本情報入力シート!W104="","",基本情報入力シート!W104)</f>
        <v/>
      </c>
      <c r="O82" s="692" t="str">
        <f>IF(基本情報入力シート!X104="","",基本情報入力シート!X104)</f>
        <v/>
      </c>
      <c r="P82" s="698" t="str">
        <f>IF(基本情報入力シート!Y104="","",基本情報入力シート!Y104)</f>
        <v/>
      </c>
      <c r="Q82" s="698" t="str">
        <f>IF(基本情報入力シート!AB104="","",基本情報入力シート!AB104)</f>
        <v/>
      </c>
      <c r="R82" s="699"/>
      <c r="S82" s="535" t="str">
        <f>IF(基本情報入力シート!AA104="","",基本情報入力シート!AA104)</f>
        <v/>
      </c>
      <c r="T82" s="700" t="str">
        <f>IF(基本情報入力シート!Y104="","",VLOOKUP(P82,【参考】サービス種類別交付率!$A$3:$C$32,3,FALSE))</f>
        <v/>
      </c>
      <c r="U82" s="701" t="s">
        <v>153</v>
      </c>
      <c r="V82" s="702">
        <v>4</v>
      </c>
      <c r="W82" s="703" t="s">
        <v>11</v>
      </c>
      <c r="X82" s="863" t="str">
        <f t="array" ref="X82">IF(O82="","",①補助金計画書!$Z$32:$AA$32)</f>
        <v/>
      </c>
      <c r="Y82" s="704" t="s">
        <v>73</v>
      </c>
      <c r="Z82" s="864">
        <v>4</v>
      </c>
      <c r="AA82" s="705" t="s">
        <v>154</v>
      </c>
      <c r="AB82" s="864" t="str">
        <f t="array" ref="AB82">IF(O82="","",①補助金計画書!$AE$32:$AF$32)</f>
        <v/>
      </c>
      <c r="AC82" s="705" t="s">
        <v>156</v>
      </c>
      <c r="AD82" s="706" t="s">
        <v>157</v>
      </c>
      <c r="AE82" s="707" t="str">
        <f t="shared" si="5"/>
        <v/>
      </c>
      <c r="AF82" s="710" t="s">
        <v>158</v>
      </c>
      <c r="AG82" s="709" t="str">
        <f t="shared" si="4"/>
        <v/>
      </c>
      <c r="AH82" s="861"/>
      <c r="AI82" s="862"/>
      <c r="AJ82" s="861"/>
      <c r="AK82" s="862"/>
    </row>
    <row r="83" spans="1:37" ht="36.75" customHeight="1">
      <c r="A83" s="692">
        <f t="shared" si="6"/>
        <v>72</v>
      </c>
      <c r="B83" s="693" t="str">
        <f>IF(基本情報入力シート!C105="","",基本情報入力シート!C105)</f>
        <v/>
      </c>
      <c r="C83" s="694" t="str">
        <f>IF(基本情報入力シート!D105="","",基本情報入力シート!D105)</f>
        <v/>
      </c>
      <c r="D83" s="695" t="str">
        <f>IF(基本情報入力シート!E105="","",基本情報入力シート!E105)</f>
        <v/>
      </c>
      <c r="E83" s="695" t="str">
        <f>IF(基本情報入力シート!F105="","",基本情報入力シート!F105)</f>
        <v/>
      </c>
      <c r="F83" s="695" t="str">
        <f>IF(基本情報入力シート!G105="","",基本情報入力シート!G105)</f>
        <v/>
      </c>
      <c r="G83" s="695" t="str">
        <f>IF(基本情報入力シート!H105="","",基本情報入力シート!H105)</f>
        <v/>
      </c>
      <c r="H83" s="695" t="str">
        <f>IF(基本情報入力シート!I105="","",基本情報入力シート!I105)</f>
        <v/>
      </c>
      <c r="I83" s="695" t="str">
        <f>IF(基本情報入力シート!J105="","",基本情報入力シート!J105)</f>
        <v/>
      </c>
      <c r="J83" s="695" t="str">
        <f>IF(基本情報入力シート!K105="","",基本情報入力シート!K105)</f>
        <v/>
      </c>
      <c r="K83" s="696" t="str">
        <f>IF(基本情報入力シート!L105="","",基本情報入力シート!L105)</f>
        <v/>
      </c>
      <c r="L83" s="697" t="str">
        <f>IF(基本情報入力シート!M105="","",基本情報入力シート!M105)</f>
        <v/>
      </c>
      <c r="M83" s="697" t="str">
        <f>IF(基本情報入力シート!R105="","",基本情報入力シート!R105)</f>
        <v/>
      </c>
      <c r="N83" s="697" t="str">
        <f>IF(基本情報入力シート!W105="","",基本情報入力シート!W105)</f>
        <v/>
      </c>
      <c r="O83" s="692" t="str">
        <f>IF(基本情報入力シート!X105="","",基本情報入力シート!X105)</f>
        <v/>
      </c>
      <c r="P83" s="698" t="str">
        <f>IF(基本情報入力シート!Y105="","",基本情報入力シート!Y105)</f>
        <v/>
      </c>
      <c r="Q83" s="698" t="str">
        <f>IF(基本情報入力シート!AB105="","",基本情報入力シート!AB105)</f>
        <v/>
      </c>
      <c r="R83" s="699"/>
      <c r="S83" s="535" t="str">
        <f>IF(基本情報入力シート!AA105="","",基本情報入力シート!AA105)</f>
        <v/>
      </c>
      <c r="T83" s="700" t="str">
        <f>IF(基本情報入力シート!Y105="","",VLOOKUP(P83,【参考】サービス種類別交付率!$A$3:$C$32,3,FALSE))</f>
        <v/>
      </c>
      <c r="U83" s="701" t="s">
        <v>153</v>
      </c>
      <c r="V83" s="702">
        <v>4</v>
      </c>
      <c r="W83" s="703" t="s">
        <v>11</v>
      </c>
      <c r="X83" s="863" t="str">
        <f t="array" ref="X83">IF(O83="","",①補助金計画書!$Z$32:$AA$32)</f>
        <v/>
      </c>
      <c r="Y83" s="704" t="s">
        <v>73</v>
      </c>
      <c r="Z83" s="864">
        <v>4</v>
      </c>
      <c r="AA83" s="705" t="s">
        <v>154</v>
      </c>
      <c r="AB83" s="864" t="str">
        <f t="array" ref="AB83">IF(O83="","",①補助金計画書!$AE$32:$AF$32)</f>
        <v/>
      </c>
      <c r="AC83" s="705" t="s">
        <v>156</v>
      </c>
      <c r="AD83" s="706" t="s">
        <v>157</v>
      </c>
      <c r="AE83" s="707" t="str">
        <f t="shared" si="5"/>
        <v/>
      </c>
      <c r="AF83" s="710" t="s">
        <v>158</v>
      </c>
      <c r="AG83" s="709" t="str">
        <f t="shared" si="4"/>
        <v/>
      </c>
      <c r="AH83" s="861"/>
      <c r="AI83" s="862"/>
      <c r="AJ83" s="861"/>
      <c r="AK83" s="862"/>
    </row>
    <row r="84" spans="1:37" ht="36.75" customHeight="1">
      <c r="A84" s="692">
        <f t="shared" si="6"/>
        <v>73</v>
      </c>
      <c r="B84" s="693" t="str">
        <f>IF(基本情報入力シート!C106="","",基本情報入力シート!C106)</f>
        <v/>
      </c>
      <c r="C84" s="694" t="str">
        <f>IF(基本情報入力シート!D106="","",基本情報入力シート!D106)</f>
        <v/>
      </c>
      <c r="D84" s="695" t="str">
        <f>IF(基本情報入力シート!E106="","",基本情報入力シート!E106)</f>
        <v/>
      </c>
      <c r="E84" s="695" t="str">
        <f>IF(基本情報入力シート!F106="","",基本情報入力シート!F106)</f>
        <v/>
      </c>
      <c r="F84" s="695" t="str">
        <f>IF(基本情報入力シート!G106="","",基本情報入力シート!G106)</f>
        <v/>
      </c>
      <c r="G84" s="695" t="str">
        <f>IF(基本情報入力シート!H106="","",基本情報入力シート!H106)</f>
        <v/>
      </c>
      <c r="H84" s="695" t="str">
        <f>IF(基本情報入力シート!I106="","",基本情報入力シート!I106)</f>
        <v/>
      </c>
      <c r="I84" s="695" t="str">
        <f>IF(基本情報入力シート!J106="","",基本情報入力シート!J106)</f>
        <v/>
      </c>
      <c r="J84" s="695" t="str">
        <f>IF(基本情報入力シート!K106="","",基本情報入力シート!K106)</f>
        <v/>
      </c>
      <c r="K84" s="696" t="str">
        <f>IF(基本情報入力シート!L106="","",基本情報入力シート!L106)</f>
        <v/>
      </c>
      <c r="L84" s="697" t="str">
        <f>IF(基本情報入力シート!M106="","",基本情報入力シート!M106)</f>
        <v/>
      </c>
      <c r="M84" s="697" t="str">
        <f>IF(基本情報入力シート!R106="","",基本情報入力シート!R106)</f>
        <v/>
      </c>
      <c r="N84" s="697" t="str">
        <f>IF(基本情報入力シート!W106="","",基本情報入力シート!W106)</f>
        <v/>
      </c>
      <c r="O84" s="692" t="str">
        <f>IF(基本情報入力シート!X106="","",基本情報入力シート!X106)</f>
        <v/>
      </c>
      <c r="P84" s="698" t="str">
        <f>IF(基本情報入力シート!Y106="","",基本情報入力シート!Y106)</f>
        <v/>
      </c>
      <c r="Q84" s="698" t="str">
        <f>IF(基本情報入力シート!AB106="","",基本情報入力シート!AB106)</f>
        <v/>
      </c>
      <c r="R84" s="699"/>
      <c r="S84" s="535" t="str">
        <f>IF(基本情報入力シート!AA106="","",基本情報入力シート!AA106)</f>
        <v/>
      </c>
      <c r="T84" s="700" t="str">
        <f>IF(基本情報入力シート!Y106="","",VLOOKUP(P84,【参考】サービス種類別交付率!$A$3:$C$32,3,FALSE))</f>
        <v/>
      </c>
      <c r="U84" s="701" t="s">
        <v>153</v>
      </c>
      <c r="V84" s="702">
        <v>4</v>
      </c>
      <c r="W84" s="703" t="s">
        <v>11</v>
      </c>
      <c r="X84" s="863" t="str">
        <f t="array" ref="X84">IF(O84="","",①補助金計画書!$Z$32:$AA$32)</f>
        <v/>
      </c>
      <c r="Y84" s="704" t="s">
        <v>73</v>
      </c>
      <c r="Z84" s="864">
        <v>4</v>
      </c>
      <c r="AA84" s="705" t="s">
        <v>154</v>
      </c>
      <c r="AB84" s="864" t="str">
        <f t="array" ref="AB84">IF(O84="","",①補助金計画書!$AE$32:$AF$32)</f>
        <v/>
      </c>
      <c r="AC84" s="705" t="s">
        <v>156</v>
      </c>
      <c r="AD84" s="706" t="s">
        <v>157</v>
      </c>
      <c r="AE84" s="707" t="str">
        <f t="shared" si="5"/>
        <v/>
      </c>
      <c r="AF84" s="710" t="s">
        <v>158</v>
      </c>
      <c r="AG84" s="709" t="str">
        <f t="shared" si="4"/>
        <v/>
      </c>
      <c r="AH84" s="861"/>
      <c r="AI84" s="862"/>
      <c r="AJ84" s="861"/>
      <c r="AK84" s="862"/>
    </row>
    <row r="85" spans="1:37" ht="36.75" customHeight="1">
      <c r="A85" s="692">
        <f t="shared" si="6"/>
        <v>74</v>
      </c>
      <c r="B85" s="693" t="str">
        <f>IF(基本情報入力シート!C107="","",基本情報入力シート!C107)</f>
        <v/>
      </c>
      <c r="C85" s="694" t="str">
        <f>IF(基本情報入力シート!D107="","",基本情報入力シート!D107)</f>
        <v/>
      </c>
      <c r="D85" s="695" t="str">
        <f>IF(基本情報入力シート!E107="","",基本情報入力シート!E107)</f>
        <v/>
      </c>
      <c r="E85" s="695" t="str">
        <f>IF(基本情報入力シート!F107="","",基本情報入力シート!F107)</f>
        <v/>
      </c>
      <c r="F85" s="695" t="str">
        <f>IF(基本情報入力シート!G107="","",基本情報入力シート!G107)</f>
        <v/>
      </c>
      <c r="G85" s="695" t="str">
        <f>IF(基本情報入力シート!H107="","",基本情報入力シート!H107)</f>
        <v/>
      </c>
      <c r="H85" s="695" t="str">
        <f>IF(基本情報入力シート!I107="","",基本情報入力シート!I107)</f>
        <v/>
      </c>
      <c r="I85" s="695" t="str">
        <f>IF(基本情報入力シート!J107="","",基本情報入力シート!J107)</f>
        <v/>
      </c>
      <c r="J85" s="695" t="str">
        <f>IF(基本情報入力シート!K107="","",基本情報入力シート!K107)</f>
        <v/>
      </c>
      <c r="K85" s="696" t="str">
        <f>IF(基本情報入力シート!L107="","",基本情報入力シート!L107)</f>
        <v/>
      </c>
      <c r="L85" s="697" t="str">
        <f>IF(基本情報入力シート!M107="","",基本情報入力シート!M107)</f>
        <v/>
      </c>
      <c r="M85" s="697" t="str">
        <f>IF(基本情報入力シート!R107="","",基本情報入力シート!R107)</f>
        <v/>
      </c>
      <c r="N85" s="697" t="str">
        <f>IF(基本情報入力シート!W107="","",基本情報入力シート!W107)</f>
        <v/>
      </c>
      <c r="O85" s="692" t="str">
        <f>IF(基本情報入力シート!X107="","",基本情報入力シート!X107)</f>
        <v/>
      </c>
      <c r="P85" s="698" t="str">
        <f>IF(基本情報入力シート!Y107="","",基本情報入力シート!Y107)</f>
        <v/>
      </c>
      <c r="Q85" s="698" t="str">
        <f>IF(基本情報入力シート!AB107="","",基本情報入力シート!AB107)</f>
        <v/>
      </c>
      <c r="R85" s="699"/>
      <c r="S85" s="535" t="str">
        <f>IF(基本情報入力シート!AA107="","",基本情報入力シート!AA107)</f>
        <v/>
      </c>
      <c r="T85" s="700" t="str">
        <f>IF(基本情報入力シート!Y107="","",VLOOKUP(P85,【参考】サービス種類別交付率!$A$3:$C$32,3,FALSE))</f>
        <v/>
      </c>
      <c r="U85" s="701" t="s">
        <v>153</v>
      </c>
      <c r="V85" s="702">
        <v>4</v>
      </c>
      <c r="W85" s="703" t="s">
        <v>11</v>
      </c>
      <c r="X85" s="863" t="str">
        <f t="array" ref="X85">IF(O85="","",①補助金計画書!$Z$32:$AA$32)</f>
        <v/>
      </c>
      <c r="Y85" s="704" t="s">
        <v>73</v>
      </c>
      <c r="Z85" s="864">
        <v>4</v>
      </c>
      <c r="AA85" s="705" t="s">
        <v>154</v>
      </c>
      <c r="AB85" s="864" t="str">
        <f t="array" ref="AB85">IF(O85="","",①補助金計画書!$AE$32:$AF$32)</f>
        <v/>
      </c>
      <c r="AC85" s="705" t="s">
        <v>156</v>
      </c>
      <c r="AD85" s="706" t="s">
        <v>157</v>
      </c>
      <c r="AE85" s="707" t="str">
        <f t="shared" si="5"/>
        <v/>
      </c>
      <c r="AF85" s="710" t="s">
        <v>158</v>
      </c>
      <c r="AG85" s="709" t="str">
        <f t="shared" si="4"/>
        <v/>
      </c>
      <c r="AH85" s="861"/>
      <c r="AI85" s="862"/>
      <c r="AJ85" s="861"/>
      <c r="AK85" s="862"/>
    </row>
    <row r="86" spans="1:37" ht="36.75" customHeight="1">
      <c r="A86" s="692">
        <f t="shared" si="6"/>
        <v>75</v>
      </c>
      <c r="B86" s="693" t="str">
        <f>IF(基本情報入力シート!C108="","",基本情報入力シート!C108)</f>
        <v/>
      </c>
      <c r="C86" s="694" t="str">
        <f>IF(基本情報入力シート!D108="","",基本情報入力シート!D108)</f>
        <v/>
      </c>
      <c r="D86" s="695" t="str">
        <f>IF(基本情報入力シート!E108="","",基本情報入力シート!E108)</f>
        <v/>
      </c>
      <c r="E86" s="695" t="str">
        <f>IF(基本情報入力シート!F108="","",基本情報入力シート!F108)</f>
        <v/>
      </c>
      <c r="F86" s="695" t="str">
        <f>IF(基本情報入力シート!G108="","",基本情報入力シート!G108)</f>
        <v/>
      </c>
      <c r="G86" s="695" t="str">
        <f>IF(基本情報入力シート!H108="","",基本情報入力シート!H108)</f>
        <v/>
      </c>
      <c r="H86" s="695" t="str">
        <f>IF(基本情報入力シート!I108="","",基本情報入力シート!I108)</f>
        <v/>
      </c>
      <c r="I86" s="695" t="str">
        <f>IF(基本情報入力シート!J108="","",基本情報入力シート!J108)</f>
        <v/>
      </c>
      <c r="J86" s="695" t="str">
        <f>IF(基本情報入力シート!K108="","",基本情報入力シート!K108)</f>
        <v/>
      </c>
      <c r="K86" s="696" t="str">
        <f>IF(基本情報入力シート!L108="","",基本情報入力シート!L108)</f>
        <v/>
      </c>
      <c r="L86" s="697" t="str">
        <f>IF(基本情報入力シート!M108="","",基本情報入力シート!M108)</f>
        <v/>
      </c>
      <c r="M86" s="697" t="str">
        <f>IF(基本情報入力シート!R108="","",基本情報入力シート!R108)</f>
        <v/>
      </c>
      <c r="N86" s="697" t="str">
        <f>IF(基本情報入力シート!W108="","",基本情報入力シート!W108)</f>
        <v/>
      </c>
      <c r="O86" s="692" t="str">
        <f>IF(基本情報入力シート!X108="","",基本情報入力シート!X108)</f>
        <v/>
      </c>
      <c r="P86" s="698" t="str">
        <f>IF(基本情報入力シート!Y108="","",基本情報入力シート!Y108)</f>
        <v/>
      </c>
      <c r="Q86" s="698" t="str">
        <f>IF(基本情報入力シート!AB108="","",基本情報入力シート!AB108)</f>
        <v/>
      </c>
      <c r="R86" s="699"/>
      <c r="S86" s="535" t="str">
        <f>IF(基本情報入力シート!AA108="","",基本情報入力シート!AA108)</f>
        <v/>
      </c>
      <c r="T86" s="700" t="str">
        <f>IF(基本情報入力シート!Y108="","",VLOOKUP(P86,【参考】サービス種類別交付率!$A$3:$C$32,3,FALSE))</f>
        <v/>
      </c>
      <c r="U86" s="701" t="s">
        <v>153</v>
      </c>
      <c r="V86" s="702">
        <v>4</v>
      </c>
      <c r="W86" s="703" t="s">
        <v>11</v>
      </c>
      <c r="X86" s="863" t="str">
        <f t="array" ref="X86">IF(O86="","",①補助金計画書!$Z$32:$AA$32)</f>
        <v/>
      </c>
      <c r="Y86" s="704" t="s">
        <v>73</v>
      </c>
      <c r="Z86" s="864">
        <v>4</v>
      </c>
      <c r="AA86" s="705" t="s">
        <v>154</v>
      </c>
      <c r="AB86" s="864" t="str">
        <f t="array" ref="AB86">IF(O86="","",①補助金計画書!$AE$32:$AF$32)</f>
        <v/>
      </c>
      <c r="AC86" s="705" t="s">
        <v>156</v>
      </c>
      <c r="AD86" s="706" t="s">
        <v>157</v>
      </c>
      <c r="AE86" s="707" t="str">
        <f t="shared" si="5"/>
        <v/>
      </c>
      <c r="AF86" s="710" t="s">
        <v>158</v>
      </c>
      <c r="AG86" s="709" t="str">
        <f t="shared" si="4"/>
        <v/>
      </c>
      <c r="AH86" s="861"/>
      <c r="AI86" s="862"/>
      <c r="AJ86" s="861"/>
      <c r="AK86" s="862"/>
    </row>
    <row r="87" spans="1:37" ht="36.75" customHeight="1">
      <c r="A87" s="692">
        <f t="shared" si="6"/>
        <v>76</v>
      </c>
      <c r="B87" s="693" t="str">
        <f>IF(基本情報入力シート!C109="","",基本情報入力シート!C109)</f>
        <v/>
      </c>
      <c r="C87" s="694" t="str">
        <f>IF(基本情報入力シート!D109="","",基本情報入力シート!D109)</f>
        <v/>
      </c>
      <c r="D87" s="695" t="str">
        <f>IF(基本情報入力シート!E109="","",基本情報入力シート!E109)</f>
        <v/>
      </c>
      <c r="E87" s="695" t="str">
        <f>IF(基本情報入力シート!F109="","",基本情報入力シート!F109)</f>
        <v/>
      </c>
      <c r="F87" s="695" t="str">
        <f>IF(基本情報入力シート!G109="","",基本情報入力シート!G109)</f>
        <v/>
      </c>
      <c r="G87" s="695" t="str">
        <f>IF(基本情報入力シート!H109="","",基本情報入力シート!H109)</f>
        <v/>
      </c>
      <c r="H87" s="695" t="str">
        <f>IF(基本情報入力シート!I109="","",基本情報入力シート!I109)</f>
        <v/>
      </c>
      <c r="I87" s="695" t="str">
        <f>IF(基本情報入力シート!J109="","",基本情報入力シート!J109)</f>
        <v/>
      </c>
      <c r="J87" s="695" t="str">
        <f>IF(基本情報入力シート!K109="","",基本情報入力シート!K109)</f>
        <v/>
      </c>
      <c r="K87" s="696" t="str">
        <f>IF(基本情報入力シート!L109="","",基本情報入力シート!L109)</f>
        <v/>
      </c>
      <c r="L87" s="697" t="str">
        <f>IF(基本情報入力シート!M109="","",基本情報入力シート!M109)</f>
        <v/>
      </c>
      <c r="M87" s="697" t="str">
        <f>IF(基本情報入力シート!R109="","",基本情報入力シート!R109)</f>
        <v/>
      </c>
      <c r="N87" s="697" t="str">
        <f>IF(基本情報入力シート!W109="","",基本情報入力シート!W109)</f>
        <v/>
      </c>
      <c r="O87" s="692" t="str">
        <f>IF(基本情報入力シート!X109="","",基本情報入力シート!X109)</f>
        <v/>
      </c>
      <c r="P87" s="698" t="str">
        <f>IF(基本情報入力シート!Y109="","",基本情報入力シート!Y109)</f>
        <v/>
      </c>
      <c r="Q87" s="698" t="str">
        <f>IF(基本情報入力シート!AB109="","",基本情報入力シート!AB109)</f>
        <v/>
      </c>
      <c r="R87" s="699"/>
      <c r="S87" s="535" t="str">
        <f>IF(基本情報入力シート!AA109="","",基本情報入力シート!AA109)</f>
        <v/>
      </c>
      <c r="T87" s="700" t="str">
        <f>IF(基本情報入力シート!Y109="","",VLOOKUP(P87,【参考】サービス種類別交付率!$A$3:$C$32,3,FALSE))</f>
        <v/>
      </c>
      <c r="U87" s="701" t="s">
        <v>153</v>
      </c>
      <c r="V87" s="702">
        <v>4</v>
      </c>
      <c r="W87" s="703" t="s">
        <v>11</v>
      </c>
      <c r="X87" s="863" t="str">
        <f t="array" ref="X87">IF(O87="","",①補助金計画書!$Z$32:$AA$32)</f>
        <v/>
      </c>
      <c r="Y87" s="704" t="s">
        <v>73</v>
      </c>
      <c r="Z87" s="864">
        <v>4</v>
      </c>
      <c r="AA87" s="705" t="s">
        <v>154</v>
      </c>
      <c r="AB87" s="864" t="str">
        <f t="array" ref="AB87">IF(O87="","",①補助金計画書!$AE$32:$AF$32)</f>
        <v/>
      </c>
      <c r="AC87" s="705" t="s">
        <v>156</v>
      </c>
      <c r="AD87" s="706" t="s">
        <v>157</v>
      </c>
      <c r="AE87" s="707" t="str">
        <f t="shared" si="5"/>
        <v/>
      </c>
      <c r="AF87" s="710" t="s">
        <v>158</v>
      </c>
      <c r="AG87" s="709" t="str">
        <f t="shared" si="4"/>
        <v/>
      </c>
      <c r="AH87" s="861"/>
      <c r="AI87" s="862"/>
      <c r="AJ87" s="861"/>
      <c r="AK87" s="862"/>
    </row>
    <row r="88" spans="1:37" ht="36.75" customHeight="1">
      <c r="A88" s="692">
        <f t="shared" si="6"/>
        <v>77</v>
      </c>
      <c r="B88" s="693" t="str">
        <f>IF(基本情報入力シート!C110="","",基本情報入力シート!C110)</f>
        <v/>
      </c>
      <c r="C88" s="694" t="str">
        <f>IF(基本情報入力シート!D110="","",基本情報入力シート!D110)</f>
        <v/>
      </c>
      <c r="D88" s="695" t="str">
        <f>IF(基本情報入力シート!E110="","",基本情報入力シート!E110)</f>
        <v/>
      </c>
      <c r="E88" s="695" t="str">
        <f>IF(基本情報入力シート!F110="","",基本情報入力シート!F110)</f>
        <v/>
      </c>
      <c r="F88" s="695" t="str">
        <f>IF(基本情報入力シート!G110="","",基本情報入力シート!G110)</f>
        <v/>
      </c>
      <c r="G88" s="695" t="str">
        <f>IF(基本情報入力シート!H110="","",基本情報入力シート!H110)</f>
        <v/>
      </c>
      <c r="H88" s="695" t="str">
        <f>IF(基本情報入力シート!I110="","",基本情報入力シート!I110)</f>
        <v/>
      </c>
      <c r="I88" s="695" t="str">
        <f>IF(基本情報入力シート!J110="","",基本情報入力シート!J110)</f>
        <v/>
      </c>
      <c r="J88" s="695" t="str">
        <f>IF(基本情報入力シート!K110="","",基本情報入力シート!K110)</f>
        <v/>
      </c>
      <c r="K88" s="696" t="str">
        <f>IF(基本情報入力シート!L110="","",基本情報入力シート!L110)</f>
        <v/>
      </c>
      <c r="L88" s="697" t="str">
        <f>IF(基本情報入力シート!M110="","",基本情報入力シート!M110)</f>
        <v/>
      </c>
      <c r="M88" s="697" t="str">
        <f>IF(基本情報入力シート!R110="","",基本情報入力シート!R110)</f>
        <v/>
      </c>
      <c r="N88" s="697" t="str">
        <f>IF(基本情報入力シート!W110="","",基本情報入力シート!W110)</f>
        <v/>
      </c>
      <c r="O88" s="692" t="str">
        <f>IF(基本情報入力シート!X110="","",基本情報入力シート!X110)</f>
        <v/>
      </c>
      <c r="P88" s="698" t="str">
        <f>IF(基本情報入力シート!Y110="","",基本情報入力シート!Y110)</f>
        <v/>
      </c>
      <c r="Q88" s="698" t="str">
        <f>IF(基本情報入力シート!AB110="","",基本情報入力シート!AB110)</f>
        <v/>
      </c>
      <c r="R88" s="699"/>
      <c r="S88" s="535" t="str">
        <f>IF(基本情報入力シート!AA110="","",基本情報入力シート!AA110)</f>
        <v/>
      </c>
      <c r="T88" s="700" t="str">
        <f>IF(基本情報入力シート!Y110="","",VLOOKUP(P88,【参考】サービス種類別交付率!$A$3:$C$32,3,FALSE))</f>
        <v/>
      </c>
      <c r="U88" s="701" t="s">
        <v>153</v>
      </c>
      <c r="V88" s="702">
        <v>4</v>
      </c>
      <c r="W88" s="703" t="s">
        <v>11</v>
      </c>
      <c r="X88" s="863" t="str">
        <f t="array" ref="X88">IF(O88="","",①補助金計画書!$Z$32:$AA$32)</f>
        <v/>
      </c>
      <c r="Y88" s="704" t="s">
        <v>73</v>
      </c>
      <c r="Z88" s="864">
        <v>4</v>
      </c>
      <c r="AA88" s="705" t="s">
        <v>154</v>
      </c>
      <c r="AB88" s="864" t="str">
        <f t="array" ref="AB88">IF(O88="","",①補助金計画書!$AE$32:$AF$32)</f>
        <v/>
      </c>
      <c r="AC88" s="705" t="s">
        <v>156</v>
      </c>
      <c r="AD88" s="706" t="s">
        <v>157</v>
      </c>
      <c r="AE88" s="707" t="str">
        <f t="shared" si="5"/>
        <v/>
      </c>
      <c r="AF88" s="710" t="s">
        <v>158</v>
      </c>
      <c r="AG88" s="709" t="str">
        <f t="shared" si="4"/>
        <v/>
      </c>
      <c r="AH88" s="861"/>
      <c r="AI88" s="862"/>
      <c r="AJ88" s="861"/>
      <c r="AK88" s="862"/>
    </row>
    <row r="89" spans="1:37" ht="36.75" customHeight="1">
      <c r="A89" s="692">
        <f t="shared" si="6"/>
        <v>78</v>
      </c>
      <c r="B89" s="693" t="str">
        <f>IF(基本情報入力シート!C111="","",基本情報入力シート!C111)</f>
        <v/>
      </c>
      <c r="C89" s="694" t="str">
        <f>IF(基本情報入力シート!D111="","",基本情報入力シート!D111)</f>
        <v/>
      </c>
      <c r="D89" s="695" t="str">
        <f>IF(基本情報入力シート!E111="","",基本情報入力シート!E111)</f>
        <v/>
      </c>
      <c r="E89" s="695" t="str">
        <f>IF(基本情報入力シート!F111="","",基本情報入力シート!F111)</f>
        <v/>
      </c>
      <c r="F89" s="695" t="str">
        <f>IF(基本情報入力シート!G111="","",基本情報入力シート!G111)</f>
        <v/>
      </c>
      <c r="G89" s="695" t="str">
        <f>IF(基本情報入力シート!H111="","",基本情報入力シート!H111)</f>
        <v/>
      </c>
      <c r="H89" s="695" t="str">
        <f>IF(基本情報入力シート!I111="","",基本情報入力シート!I111)</f>
        <v/>
      </c>
      <c r="I89" s="695" t="str">
        <f>IF(基本情報入力シート!J111="","",基本情報入力シート!J111)</f>
        <v/>
      </c>
      <c r="J89" s="695" t="str">
        <f>IF(基本情報入力シート!K111="","",基本情報入力シート!K111)</f>
        <v/>
      </c>
      <c r="K89" s="696" t="str">
        <f>IF(基本情報入力シート!L111="","",基本情報入力シート!L111)</f>
        <v/>
      </c>
      <c r="L89" s="697" t="str">
        <f>IF(基本情報入力シート!M111="","",基本情報入力シート!M111)</f>
        <v/>
      </c>
      <c r="M89" s="697" t="str">
        <f>IF(基本情報入力シート!R111="","",基本情報入力シート!R111)</f>
        <v/>
      </c>
      <c r="N89" s="697" t="str">
        <f>IF(基本情報入力シート!W111="","",基本情報入力シート!W111)</f>
        <v/>
      </c>
      <c r="O89" s="692" t="str">
        <f>IF(基本情報入力シート!X111="","",基本情報入力シート!X111)</f>
        <v/>
      </c>
      <c r="P89" s="698" t="str">
        <f>IF(基本情報入力シート!Y111="","",基本情報入力シート!Y111)</f>
        <v/>
      </c>
      <c r="Q89" s="698" t="str">
        <f>IF(基本情報入力シート!AB111="","",基本情報入力シート!AB111)</f>
        <v/>
      </c>
      <c r="R89" s="699"/>
      <c r="S89" s="535" t="str">
        <f>IF(基本情報入力シート!AA111="","",基本情報入力シート!AA111)</f>
        <v/>
      </c>
      <c r="T89" s="700" t="str">
        <f>IF(基本情報入力シート!Y111="","",VLOOKUP(P89,【参考】サービス種類別交付率!$A$3:$C$32,3,FALSE))</f>
        <v/>
      </c>
      <c r="U89" s="701" t="s">
        <v>153</v>
      </c>
      <c r="V89" s="702">
        <v>4</v>
      </c>
      <c r="W89" s="703" t="s">
        <v>11</v>
      </c>
      <c r="X89" s="863" t="str">
        <f t="array" ref="X89">IF(O89="","",①補助金計画書!$Z$32:$AA$32)</f>
        <v/>
      </c>
      <c r="Y89" s="704" t="s">
        <v>73</v>
      </c>
      <c r="Z89" s="864">
        <v>4</v>
      </c>
      <c r="AA89" s="705" t="s">
        <v>154</v>
      </c>
      <c r="AB89" s="864" t="str">
        <f t="array" ref="AB89">IF(O89="","",①補助金計画書!$AE$32:$AF$32)</f>
        <v/>
      </c>
      <c r="AC89" s="705" t="s">
        <v>156</v>
      </c>
      <c r="AD89" s="706" t="s">
        <v>157</v>
      </c>
      <c r="AE89" s="707" t="str">
        <f t="shared" si="5"/>
        <v/>
      </c>
      <c r="AF89" s="710" t="s">
        <v>158</v>
      </c>
      <c r="AG89" s="709" t="str">
        <f t="shared" si="4"/>
        <v/>
      </c>
      <c r="AH89" s="861"/>
      <c r="AI89" s="862"/>
      <c r="AJ89" s="861"/>
      <c r="AK89" s="862"/>
    </row>
    <row r="90" spans="1:37" ht="36.75" customHeight="1">
      <c r="A90" s="692">
        <f t="shared" si="6"/>
        <v>79</v>
      </c>
      <c r="B90" s="693" t="str">
        <f>IF(基本情報入力シート!C112="","",基本情報入力シート!C112)</f>
        <v/>
      </c>
      <c r="C90" s="694" t="str">
        <f>IF(基本情報入力シート!D112="","",基本情報入力シート!D112)</f>
        <v/>
      </c>
      <c r="D90" s="695" t="str">
        <f>IF(基本情報入力シート!E112="","",基本情報入力シート!E112)</f>
        <v/>
      </c>
      <c r="E90" s="695" t="str">
        <f>IF(基本情報入力シート!F112="","",基本情報入力シート!F112)</f>
        <v/>
      </c>
      <c r="F90" s="695" t="str">
        <f>IF(基本情報入力シート!G112="","",基本情報入力シート!G112)</f>
        <v/>
      </c>
      <c r="G90" s="695" t="str">
        <f>IF(基本情報入力シート!H112="","",基本情報入力シート!H112)</f>
        <v/>
      </c>
      <c r="H90" s="695" t="str">
        <f>IF(基本情報入力シート!I112="","",基本情報入力シート!I112)</f>
        <v/>
      </c>
      <c r="I90" s="695" t="str">
        <f>IF(基本情報入力シート!J112="","",基本情報入力シート!J112)</f>
        <v/>
      </c>
      <c r="J90" s="695" t="str">
        <f>IF(基本情報入力シート!K112="","",基本情報入力シート!K112)</f>
        <v/>
      </c>
      <c r="K90" s="696" t="str">
        <f>IF(基本情報入力シート!L112="","",基本情報入力シート!L112)</f>
        <v/>
      </c>
      <c r="L90" s="697" t="str">
        <f>IF(基本情報入力シート!M112="","",基本情報入力シート!M112)</f>
        <v/>
      </c>
      <c r="M90" s="697" t="str">
        <f>IF(基本情報入力シート!R112="","",基本情報入力シート!R112)</f>
        <v/>
      </c>
      <c r="N90" s="697" t="str">
        <f>IF(基本情報入力シート!W112="","",基本情報入力シート!W112)</f>
        <v/>
      </c>
      <c r="O90" s="692" t="str">
        <f>IF(基本情報入力シート!X112="","",基本情報入力シート!X112)</f>
        <v/>
      </c>
      <c r="P90" s="698" t="str">
        <f>IF(基本情報入力シート!Y112="","",基本情報入力シート!Y112)</f>
        <v/>
      </c>
      <c r="Q90" s="698" t="str">
        <f>IF(基本情報入力シート!AB112="","",基本情報入力シート!AB112)</f>
        <v/>
      </c>
      <c r="R90" s="699"/>
      <c r="S90" s="535" t="str">
        <f>IF(基本情報入力シート!AA112="","",基本情報入力シート!AA112)</f>
        <v/>
      </c>
      <c r="T90" s="700" t="str">
        <f>IF(基本情報入力シート!Y112="","",VLOOKUP(P90,【参考】サービス種類別交付率!$A$3:$C$32,3,FALSE))</f>
        <v/>
      </c>
      <c r="U90" s="701" t="s">
        <v>153</v>
      </c>
      <c r="V90" s="702">
        <v>4</v>
      </c>
      <c r="W90" s="703" t="s">
        <v>11</v>
      </c>
      <c r="X90" s="863" t="str">
        <f t="array" ref="X90">IF(O90="","",①補助金計画書!$Z$32:$AA$32)</f>
        <v/>
      </c>
      <c r="Y90" s="704" t="s">
        <v>73</v>
      </c>
      <c r="Z90" s="864">
        <v>4</v>
      </c>
      <c r="AA90" s="705" t="s">
        <v>154</v>
      </c>
      <c r="AB90" s="864" t="str">
        <f t="array" ref="AB90">IF(O90="","",①補助金計画書!$AE$32:$AF$32)</f>
        <v/>
      </c>
      <c r="AC90" s="705" t="s">
        <v>156</v>
      </c>
      <c r="AD90" s="706" t="s">
        <v>157</v>
      </c>
      <c r="AE90" s="707" t="str">
        <f t="shared" si="5"/>
        <v/>
      </c>
      <c r="AF90" s="710" t="s">
        <v>158</v>
      </c>
      <c r="AG90" s="709" t="str">
        <f t="shared" si="4"/>
        <v/>
      </c>
      <c r="AH90" s="861"/>
      <c r="AI90" s="862"/>
      <c r="AJ90" s="861"/>
      <c r="AK90" s="862"/>
    </row>
    <row r="91" spans="1:37" ht="36.75" customHeight="1">
      <c r="A91" s="692">
        <f t="shared" si="6"/>
        <v>80</v>
      </c>
      <c r="B91" s="693" t="str">
        <f>IF(基本情報入力シート!C113="","",基本情報入力シート!C113)</f>
        <v/>
      </c>
      <c r="C91" s="694" t="str">
        <f>IF(基本情報入力シート!D113="","",基本情報入力シート!D113)</f>
        <v/>
      </c>
      <c r="D91" s="695" t="str">
        <f>IF(基本情報入力シート!E113="","",基本情報入力シート!E113)</f>
        <v/>
      </c>
      <c r="E91" s="695" t="str">
        <f>IF(基本情報入力シート!F113="","",基本情報入力シート!F113)</f>
        <v/>
      </c>
      <c r="F91" s="695" t="str">
        <f>IF(基本情報入力シート!G113="","",基本情報入力シート!G113)</f>
        <v/>
      </c>
      <c r="G91" s="695" t="str">
        <f>IF(基本情報入力シート!H113="","",基本情報入力シート!H113)</f>
        <v/>
      </c>
      <c r="H91" s="695" t="str">
        <f>IF(基本情報入力シート!I113="","",基本情報入力シート!I113)</f>
        <v/>
      </c>
      <c r="I91" s="695" t="str">
        <f>IF(基本情報入力シート!J113="","",基本情報入力シート!J113)</f>
        <v/>
      </c>
      <c r="J91" s="695" t="str">
        <f>IF(基本情報入力シート!K113="","",基本情報入力シート!K113)</f>
        <v/>
      </c>
      <c r="K91" s="696" t="str">
        <f>IF(基本情報入力シート!L113="","",基本情報入力シート!L113)</f>
        <v/>
      </c>
      <c r="L91" s="697" t="str">
        <f>IF(基本情報入力シート!M113="","",基本情報入力シート!M113)</f>
        <v/>
      </c>
      <c r="M91" s="697" t="str">
        <f>IF(基本情報入力シート!R113="","",基本情報入力シート!R113)</f>
        <v/>
      </c>
      <c r="N91" s="697" t="str">
        <f>IF(基本情報入力シート!W113="","",基本情報入力シート!W113)</f>
        <v/>
      </c>
      <c r="O91" s="692" t="str">
        <f>IF(基本情報入力シート!X113="","",基本情報入力シート!X113)</f>
        <v/>
      </c>
      <c r="P91" s="698" t="str">
        <f>IF(基本情報入力シート!Y113="","",基本情報入力シート!Y113)</f>
        <v/>
      </c>
      <c r="Q91" s="698" t="str">
        <f>IF(基本情報入力シート!AB113="","",基本情報入力シート!AB113)</f>
        <v/>
      </c>
      <c r="R91" s="699"/>
      <c r="S91" s="535" t="str">
        <f>IF(基本情報入力シート!AA113="","",基本情報入力シート!AA113)</f>
        <v/>
      </c>
      <c r="T91" s="700" t="str">
        <f>IF(基本情報入力シート!Y113="","",VLOOKUP(P91,【参考】サービス種類別交付率!$A$3:$C$32,3,FALSE))</f>
        <v/>
      </c>
      <c r="U91" s="701" t="s">
        <v>153</v>
      </c>
      <c r="V91" s="702">
        <v>4</v>
      </c>
      <c r="W91" s="703" t="s">
        <v>11</v>
      </c>
      <c r="X91" s="863" t="str">
        <f t="array" ref="X91">IF(O91="","",①補助金計画書!$Z$32:$AA$32)</f>
        <v/>
      </c>
      <c r="Y91" s="704" t="s">
        <v>73</v>
      </c>
      <c r="Z91" s="864">
        <v>4</v>
      </c>
      <c r="AA91" s="705" t="s">
        <v>154</v>
      </c>
      <c r="AB91" s="864" t="str">
        <f t="array" ref="AB91">IF(O91="","",①補助金計画書!$AE$32:$AF$32)</f>
        <v/>
      </c>
      <c r="AC91" s="705" t="s">
        <v>156</v>
      </c>
      <c r="AD91" s="706" t="s">
        <v>157</v>
      </c>
      <c r="AE91" s="707" t="str">
        <f t="shared" si="5"/>
        <v/>
      </c>
      <c r="AF91" s="710" t="s">
        <v>158</v>
      </c>
      <c r="AG91" s="709" t="str">
        <f t="shared" si="4"/>
        <v/>
      </c>
      <c r="AH91" s="861"/>
      <c r="AI91" s="862"/>
      <c r="AJ91" s="861"/>
      <c r="AK91" s="862"/>
    </row>
    <row r="92" spans="1:37" ht="36.75" customHeight="1">
      <c r="A92" s="692">
        <f t="shared" si="6"/>
        <v>81</v>
      </c>
      <c r="B92" s="693" t="str">
        <f>IF(基本情報入力シート!C114="","",基本情報入力シート!C114)</f>
        <v/>
      </c>
      <c r="C92" s="694" t="str">
        <f>IF(基本情報入力シート!D114="","",基本情報入力シート!D114)</f>
        <v/>
      </c>
      <c r="D92" s="695" t="str">
        <f>IF(基本情報入力シート!E114="","",基本情報入力シート!E114)</f>
        <v/>
      </c>
      <c r="E92" s="695" t="str">
        <f>IF(基本情報入力シート!F114="","",基本情報入力シート!F114)</f>
        <v/>
      </c>
      <c r="F92" s="695" t="str">
        <f>IF(基本情報入力シート!G114="","",基本情報入力シート!G114)</f>
        <v/>
      </c>
      <c r="G92" s="695" t="str">
        <f>IF(基本情報入力シート!H114="","",基本情報入力シート!H114)</f>
        <v/>
      </c>
      <c r="H92" s="695" t="str">
        <f>IF(基本情報入力シート!I114="","",基本情報入力シート!I114)</f>
        <v/>
      </c>
      <c r="I92" s="695" t="str">
        <f>IF(基本情報入力シート!J114="","",基本情報入力シート!J114)</f>
        <v/>
      </c>
      <c r="J92" s="695" t="str">
        <f>IF(基本情報入力シート!K114="","",基本情報入力シート!K114)</f>
        <v/>
      </c>
      <c r="K92" s="696" t="str">
        <f>IF(基本情報入力シート!L114="","",基本情報入力シート!L114)</f>
        <v/>
      </c>
      <c r="L92" s="697" t="str">
        <f>IF(基本情報入力シート!M114="","",基本情報入力シート!M114)</f>
        <v/>
      </c>
      <c r="M92" s="697" t="str">
        <f>IF(基本情報入力シート!R114="","",基本情報入力シート!R114)</f>
        <v/>
      </c>
      <c r="N92" s="697" t="str">
        <f>IF(基本情報入力シート!W114="","",基本情報入力シート!W114)</f>
        <v/>
      </c>
      <c r="O92" s="692" t="str">
        <f>IF(基本情報入力シート!X114="","",基本情報入力シート!X114)</f>
        <v/>
      </c>
      <c r="P92" s="698" t="str">
        <f>IF(基本情報入力シート!Y114="","",基本情報入力シート!Y114)</f>
        <v/>
      </c>
      <c r="Q92" s="698" t="str">
        <f>IF(基本情報入力シート!AB114="","",基本情報入力シート!AB114)</f>
        <v/>
      </c>
      <c r="R92" s="699"/>
      <c r="S92" s="535" t="str">
        <f>IF(基本情報入力シート!AA114="","",基本情報入力シート!AA114)</f>
        <v/>
      </c>
      <c r="T92" s="700" t="str">
        <f>IF(基本情報入力シート!Y114="","",VLOOKUP(P92,【参考】サービス種類別交付率!$A$3:$C$32,3,FALSE))</f>
        <v/>
      </c>
      <c r="U92" s="701" t="s">
        <v>153</v>
      </c>
      <c r="V92" s="702">
        <v>4</v>
      </c>
      <c r="W92" s="703" t="s">
        <v>11</v>
      </c>
      <c r="X92" s="863" t="str">
        <f t="array" ref="X92">IF(O92="","",①補助金計画書!$Z$32:$AA$32)</f>
        <v/>
      </c>
      <c r="Y92" s="704" t="s">
        <v>73</v>
      </c>
      <c r="Z92" s="864">
        <v>4</v>
      </c>
      <c r="AA92" s="705" t="s">
        <v>154</v>
      </c>
      <c r="AB92" s="864" t="str">
        <f t="array" ref="AB92">IF(O92="","",①補助金計画書!$AE$32:$AF$32)</f>
        <v/>
      </c>
      <c r="AC92" s="705" t="s">
        <v>156</v>
      </c>
      <c r="AD92" s="706" t="s">
        <v>157</v>
      </c>
      <c r="AE92" s="707" t="str">
        <f t="shared" si="5"/>
        <v/>
      </c>
      <c r="AF92" s="710" t="s">
        <v>158</v>
      </c>
      <c r="AG92" s="709" t="str">
        <f t="shared" si="4"/>
        <v/>
      </c>
      <c r="AH92" s="861"/>
      <c r="AI92" s="862"/>
      <c r="AJ92" s="861"/>
      <c r="AK92" s="862"/>
    </row>
    <row r="93" spans="1:37" ht="36.75" customHeight="1">
      <c r="A93" s="692">
        <f t="shared" si="6"/>
        <v>82</v>
      </c>
      <c r="B93" s="693" t="str">
        <f>IF(基本情報入力シート!C115="","",基本情報入力シート!C115)</f>
        <v/>
      </c>
      <c r="C93" s="694" t="str">
        <f>IF(基本情報入力シート!D115="","",基本情報入力シート!D115)</f>
        <v/>
      </c>
      <c r="D93" s="695" t="str">
        <f>IF(基本情報入力シート!E115="","",基本情報入力シート!E115)</f>
        <v/>
      </c>
      <c r="E93" s="695" t="str">
        <f>IF(基本情報入力シート!F115="","",基本情報入力シート!F115)</f>
        <v/>
      </c>
      <c r="F93" s="695" t="str">
        <f>IF(基本情報入力シート!G115="","",基本情報入力シート!G115)</f>
        <v/>
      </c>
      <c r="G93" s="695" t="str">
        <f>IF(基本情報入力シート!H115="","",基本情報入力シート!H115)</f>
        <v/>
      </c>
      <c r="H93" s="695" t="str">
        <f>IF(基本情報入力シート!I115="","",基本情報入力シート!I115)</f>
        <v/>
      </c>
      <c r="I93" s="695" t="str">
        <f>IF(基本情報入力シート!J115="","",基本情報入力シート!J115)</f>
        <v/>
      </c>
      <c r="J93" s="695" t="str">
        <f>IF(基本情報入力シート!K115="","",基本情報入力シート!K115)</f>
        <v/>
      </c>
      <c r="K93" s="696" t="str">
        <f>IF(基本情報入力シート!L115="","",基本情報入力シート!L115)</f>
        <v/>
      </c>
      <c r="L93" s="697" t="str">
        <f>IF(基本情報入力シート!M115="","",基本情報入力シート!M115)</f>
        <v/>
      </c>
      <c r="M93" s="697" t="str">
        <f>IF(基本情報入力シート!R115="","",基本情報入力シート!R115)</f>
        <v/>
      </c>
      <c r="N93" s="697" t="str">
        <f>IF(基本情報入力シート!W115="","",基本情報入力シート!W115)</f>
        <v/>
      </c>
      <c r="O93" s="692" t="str">
        <f>IF(基本情報入力シート!X115="","",基本情報入力シート!X115)</f>
        <v/>
      </c>
      <c r="P93" s="698" t="str">
        <f>IF(基本情報入力シート!Y115="","",基本情報入力シート!Y115)</f>
        <v/>
      </c>
      <c r="Q93" s="698" t="str">
        <f>IF(基本情報入力シート!AB115="","",基本情報入力シート!AB115)</f>
        <v/>
      </c>
      <c r="R93" s="699"/>
      <c r="S93" s="535" t="str">
        <f>IF(基本情報入力シート!AA115="","",基本情報入力シート!AA115)</f>
        <v/>
      </c>
      <c r="T93" s="700" t="str">
        <f>IF(基本情報入力シート!Y115="","",VLOOKUP(P93,【参考】サービス種類別交付率!$A$3:$C$32,3,FALSE))</f>
        <v/>
      </c>
      <c r="U93" s="701" t="s">
        <v>153</v>
      </c>
      <c r="V93" s="702">
        <v>4</v>
      </c>
      <c r="W93" s="703" t="s">
        <v>11</v>
      </c>
      <c r="X93" s="863" t="str">
        <f t="array" ref="X93">IF(O93="","",①補助金計画書!$Z$32:$AA$32)</f>
        <v/>
      </c>
      <c r="Y93" s="704" t="s">
        <v>73</v>
      </c>
      <c r="Z93" s="864">
        <v>4</v>
      </c>
      <c r="AA93" s="705" t="s">
        <v>154</v>
      </c>
      <c r="AB93" s="864" t="str">
        <f t="array" ref="AB93">IF(O93="","",①補助金計画書!$AE$32:$AF$32)</f>
        <v/>
      </c>
      <c r="AC93" s="705" t="s">
        <v>156</v>
      </c>
      <c r="AD93" s="706" t="s">
        <v>157</v>
      </c>
      <c r="AE93" s="707" t="str">
        <f t="shared" si="5"/>
        <v/>
      </c>
      <c r="AF93" s="710" t="s">
        <v>158</v>
      </c>
      <c r="AG93" s="709" t="str">
        <f t="shared" si="4"/>
        <v/>
      </c>
      <c r="AH93" s="861"/>
      <c r="AI93" s="862"/>
      <c r="AJ93" s="861"/>
      <c r="AK93" s="862"/>
    </row>
    <row r="94" spans="1:37" ht="36.75" customHeight="1">
      <c r="A94" s="692">
        <f t="shared" si="6"/>
        <v>83</v>
      </c>
      <c r="B94" s="693" t="str">
        <f>IF(基本情報入力シート!C116="","",基本情報入力シート!C116)</f>
        <v/>
      </c>
      <c r="C94" s="694" t="str">
        <f>IF(基本情報入力シート!D116="","",基本情報入力シート!D116)</f>
        <v/>
      </c>
      <c r="D94" s="695" t="str">
        <f>IF(基本情報入力シート!E116="","",基本情報入力シート!E116)</f>
        <v/>
      </c>
      <c r="E94" s="695" t="str">
        <f>IF(基本情報入力シート!F116="","",基本情報入力シート!F116)</f>
        <v/>
      </c>
      <c r="F94" s="695" t="str">
        <f>IF(基本情報入力シート!G116="","",基本情報入力シート!G116)</f>
        <v/>
      </c>
      <c r="G94" s="695" t="str">
        <f>IF(基本情報入力シート!H116="","",基本情報入力シート!H116)</f>
        <v/>
      </c>
      <c r="H94" s="695" t="str">
        <f>IF(基本情報入力シート!I116="","",基本情報入力シート!I116)</f>
        <v/>
      </c>
      <c r="I94" s="695" t="str">
        <f>IF(基本情報入力シート!J116="","",基本情報入力シート!J116)</f>
        <v/>
      </c>
      <c r="J94" s="695" t="str">
        <f>IF(基本情報入力シート!K116="","",基本情報入力シート!K116)</f>
        <v/>
      </c>
      <c r="K94" s="696" t="str">
        <f>IF(基本情報入力シート!L116="","",基本情報入力シート!L116)</f>
        <v/>
      </c>
      <c r="L94" s="697" t="str">
        <f>IF(基本情報入力シート!M116="","",基本情報入力シート!M116)</f>
        <v/>
      </c>
      <c r="M94" s="697" t="str">
        <f>IF(基本情報入力シート!R116="","",基本情報入力シート!R116)</f>
        <v/>
      </c>
      <c r="N94" s="697" t="str">
        <f>IF(基本情報入力シート!W116="","",基本情報入力シート!W116)</f>
        <v/>
      </c>
      <c r="O94" s="692" t="str">
        <f>IF(基本情報入力シート!X116="","",基本情報入力シート!X116)</f>
        <v/>
      </c>
      <c r="P94" s="698" t="str">
        <f>IF(基本情報入力シート!Y116="","",基本情報入力シート!Y116)</f>
        <v/>
      </c>
      <c r="Q94" s="698" t="str">
        <f>IF(基本情報入力シート!AB116="","",基本情報入力シート!AB116)</f>
        <v/>
      </c>
      <c r="R94" s="699"/>
      <c r="S94" s="535" t="str">
        <f>IF(基本情報入力シート!AA116="","",基本情報入力シート!AA116)</f>
        <v/>
      </c>
      <c r="T94" s="700" t="str">
        <f>IF(基本情報入力シート!Y116="","",VLOOKUP(P94,【参考】サービス種類別交付率!$A$3:$C$32,3,FALSE))</f>
        <v/>
      </c>
      <c r="U94" s="701" t="s">
        <v>153</v>
      </c>
      <c r="V94" s="702">
        <v>4</v>
      </c>
      <c r="W94" s="703" t="s">
        <v>11</v>
      </c>
      <c r="X94" s="863" t="str">
        <f t="array" ref="X94">IF(O94="","",①補助金計画書!$Z$32:$AA$32)</f>
        <v/>
      </c>
      <c r="Y94" s="704" t="s">
        <v>73</v>
      </c>
      <c r="Z94" s="864">
        <v>4</v>
      </c>
      <c r="AA94" s="705" t="s">
        <v>154</v>
      </c>
      <c r="AB94" s="864" t="str">
        <f t="array" ref="AB94">IF(O94="","",①補助金計画書!$AE$32:$AF$32)</f>
        <v/>
      </c>
      <c r="AC94" s="705" t="s">
        <v>156</v>
      </c>
      <c r="AD94" s="706" t="s">
        <v>157</v>
      </c>
      <c r="AE94" s="707" t="str">
        <f t="shared" si="5"/>
        <v/>
      </c>
      <c r="AF94" s="710" t="s">
        <v>158</v>
      </c>
      <c r="AG94" s="709" t="str">
        <f t="shared" si="4"/>
        <v/>
      </c>
      <c r="AH94" s="861"/>
      <c r="AI94" s="862"/>
      <c r="AJ94" s="861"/>
      <c r="AK94" s="862"/>
    </row>
    <row r="95" spans="1:37" ht="36.75" customHeight="1">
      <c r="A95" s="692">
        <f t="shared" si="6"/>
        <v>84</v>
      </c>
      <c r="B95" s="693" t="str">
        <f>IF(基本情報入力シート!C117="","",基本情報入力シート!C117)</f>
        <v/>
      </c>
      <c r="C95" s="694" t="str">
        <f>IF(基本情報入力シート!D117="","",基本情報入力シート!D117)</f>
        <v/>
      </c>
      <c r="D95" s="695" t="str">
        <f>IF(基本情報入力シート!E117="","",基本情報入力シート!E117)</f>
        <v/>
      </c>
      <c r="E95" s="695" t="str">
        <f>IF(基本情報入力シート!F117="","",基本情報入力シート!F117)</f>
        <v/>
      </c>
      <c r="F95" s="695" t="str">
        <f>IF(基本情報入力シート!G117="","",基本情報入力シート!G117)</f>
        <v/>
      </c>
      <c r="G95" s="695" t="str">
        <f>IF(基本情報入力シート!H117="","",基本情報入力シート!H117)</f>
        <v/>
      </c>
      <c r="H95" s="695" t="str">
        <f>IF(基本情報入力シート!I117="","",基本情報入力シート!I117)</f>
        <v/>
      </c>
      <c r="I95" s="695" t="str">
        <f>IF(基本情報入力シート!J117="","",基本情報入力シート!J117)</f>
        <v/>
      </c>
      <c r="J95" s="695" t="str">
        <f>IF(基本情報入力シート!K117="","",基本情報入力シート!K117)</f>
        <v/>
      </c>
      <c r="K95" s="696" t="str">
        <f>IF(基本情報入力シート!L117="","",基本情報入力シート!L117)</f>
        <v/>
      </c>
      <c r="L95" s="697" t="str">
        <f>IF(基本情報入力シート!M117="","",基本情報入力シート!M117)</f>
        <v/>
      </c>
      <c r="M95" s="697" t="str">
        <f>IF(基本情報入力シート!R117="","",基本情報入力シート!R117)</f>
        <v/>
      </c>
      <c r="N95" s="697" t="str">
        <f>IF(基本情報入力シート!W117="","",基本情報入力シート!W117)</f>
        <v/>
      </c>
      <c r="O95" s="692" t="str">
        <f>IF(基本情報入力シート!X117="","",基本情報入力シート!X117)</f>
        <v/>
      </c>
      <c r="P95" s="698" t="str">
        <f>IF(基本情報入力シート!Y117="","",基本情報入力シート!Y117)</f>
        <v/>
      </c>
      <c r="Q95" s="698" t="str">
        <f>IF(基本情報入力シート!AB117="","",基本情報入力シート!AB117)</f>
        <v/>
      </c>
      <c r="R95" s="699"/>
      <c r="S95" s="535" t="str">
        <f>IF(基本情報入力シート!AA117="","",基本情報入力シート!AA117)</f>
        <v/>
      </c>
      <c r="T95" s="700" t="str">
        <f>IF(基本情報入力シート!Y117="","",VLOOKUP(P95,【参考】サービス種類別交付率!$A$3:$C$32,3,FALSE))</f>
        <v/>
      </c>
      <c r="U95" s="701" t="s">
        <v>153</v>
      </c>
      <c r="V95" s="702">
        <v>4</v>
      </c>
      <c r="W95" s="703" t="s">
        <v>11</v>
      </c>
      <c r="X95" s="863" t="str">
        <f t="array" ref="X95">IF(O95="","",①補助金計画書!$Z$32:$AA$32)</f>
        <v/>
      </c>
      <c r="Y95" s="704" t="s">
        <v>73</v>
      </c>
      <c r="Z95" s="864">
        <v>4</v>
      </c>
      <c r="AA95" s="705" t="s">
        <v>154</v>
      </c>
      <c r="AB95" s="864" t="str">
        <f t="array" ref="AB95">IF(O95="","",①補助金計画書!$AE$32:$AF$32)</f>
        <v/>
      </c>
      <c r="AC95" s="705" t="s">
        <v>156</v>
      </c>
      <c r="AD95" s="706" t="s">
        <v>157</v>
      </c>
      <c r="AE95" s="707" t="str">
        <f t="shared" si="5"/>
        <v/>
      </c>
      <c r="AF95" s="710" t="s">
        <v>158</v>
      </c>
      <c r="AG95" s="709" t="str">
        <f t="shared" si="4"/>
        <v/>
      </c>
      <c r="AH95" s="861"/>
      <c r="AI95" s="862"/>
      <c r="AJ95" s="861"/>
      <c r="AK95" s="862"/>
    </row>
    <row r="96" spans="1:37" ht="36.75" customHeight="1">
      <c r="A96" s="692">
        <f t="shared" si="6"/>
        <v>85</v>
      </c>
      <c r="B96" s="693" t="str">
        <f>IF(基本情報入力シート!C118="","",基本情報入力シート!C118)</f>
        <v/>
      </c>
      <c r="C96" s="694" t="str">
        <f>IF(基本情報入力シート!D118="","",基本情報入力シート!D118)</f>
        <v/>
      </c>
      <c r="D96" s="695" t="str">
        <f>IF(基本情報入力シート!E118="","",基本情報入力シート!E118)</f>
        <v/>
      </c>
      <c r="E96" s="695" t="str">
        <f>IF(基本情報入力シート!F118="","",基本情報入力シート!F118)</f>
        <v/>
      </c>
      <c r="F96" s="695" t="str">
        <f>IF(基本情報入力シート!G118="","",基本情報入力シート!G118)</f>
        <v/>
      </c>
      <c r="G96" s="695" t="str">
        <f>IF(基本情報入力シート!H118="","",基本情報入力シート!H118)</f>
        <v/>
      </c>
      <c r="H96" s="695" t="str">
        <f>IF(基本情報入力シート!I118="","",基本情報入力シート!I118)</f>
        <v/>
      </c>
      <c r="I96" s="695" t="str">
        <f>IF(基本情報入力シート!J118="","",基本情報入力シート!J118)</f>
        <v/>
      </c>
      <c r="J96" s="695" t="str">
        <f>IF(基本情報入力シート!K118="","",基本情報入力シート!K118)</f>
        <v/>
      </c>
      <c r="K96" s="696" t="str">
        <f>IF(基本情報入力シート!L118="","",基本情報入力シート!L118)</f>
        <v/>
      </c>
      <c r="L96" s="697" t="str">
        <f>IF(基本情報入力シート!M118="","",基本情報入力シート!M118)</f>
        <v/>
      </c>
      <c r="M96" s="697" t="str">
        <f>IF(基本情報入力シート!R118="","",基本情報入力シート!R118)</f>
        <v/>
      </c>
      <c r="N96" s="697" t="str">
        <f>IF(基本情報入力シート!W118="","",基本情報入力シート!W118)</f>
        <v/>
      </c>
      <c r="O96" s="692" t="str">
        <f>IF(基本情報入力シート!X118="","",基本情報入力シート!X118)</f>
        <v/>
      </c>
      <c r="P96" s="698" t="str">
        <f>IF(基本情報入力シート!Y118="","",基本情報入力シート!Y118)</f>
        <v/>
      </c>
      <c r="Q96" s="698" t="str">
        <f>IF(基本情報入力シート!AB118="","",基本情報入力シート!AB118)</f>
        <v/>
      </c>
      <c r="R96" s="699"/>
      <c r="S96" s="535" t="str">
        <f>IF(基本情報入力シート!AA118="","",基本情報入力シート!AA118)</f>
        <v/>
      </c>
      <c r="T96" s="700" t="str">
        <f>IF(基本情報入力シート!Y118="","",VLOOKUP(P96,【参考】サービス種類別交付率!$A$3:$C$32,3,FALSE))</f>
        <v/>
      </c>
      <c r="U96" s="701" t="s">
        <v>153</v>
      </c>
      <c r="V96" s="702">
        <v>4</v>
      </c>
      <c r="W96" s="703" t="s">
        <v>11</v>
      </c>
      <c r="X96" s="863" t="str">
        <f t="array" ref="X96">IF(O96="","",①補助金計画書!$Z$32:$AA$32)</f>
        <v/>
      </c>
      <c r="Y96" s="704" t="s">
        <v>73</v>
      </c>
      <c r="Z96" s="864">
        <v>4</v>
      </c>
      <c r="AA96" s="705" t="s">
        <v>154</v>
      </c>
      <c r="AB96" s="864" t="str">
        <f t="array" ref="AB96">IF(O96="","",①補助金計画書!$AE$32:$AF$32)</f>
        <v/>
      </c>
      <c r="AC96" s="705" t="s">
        <v>156</v>
      </c>
      <c r="AD96" s="706" t="s">
        <v>157</v>
      </c>
      <c r="AE96" s="707" t="str">
        <f t="shared" si="5"/>
        <v/>
      </c>
      <c r="AF96" s="710" t="s">
        <v>158</v>
      </c>
      <c r="AG96" s="709" t="str">
        <f t="shared" si="4"/>
        <v/>
      </c>
      <c r="AH96" s="861"/>
      <c r="AI96" s="862"/>
      <c r="AJ96" s="861"/>
      <c r="AK96" s="862"/>
    </row>
    <row r="97" spans="1:37" ht="36.75" customHeight="1">
      <c r="A97" s="692">
        <f t="shared" si="6"/>
        <v>86</v>
      </c>
      <c r="B97" s="693" t="str">
        <f>IF(基本情報入力シート!C119="","",基本情報入力シート!C119)</f>
        <v/>
      </c>
      <c r="C97" s="694" t="str">
        <f>IF(基本情報入力シート!D119="","",基本情報入力シート!D119)</f>
        <v/>
      </c>
      <c r="D97" s="695" t="str">
        <f>IF(基本情報入力シート!E119="","",基本情報入力シート!E119)</f>
        <v/>
      </c>
      <c r="E97" s="695" t="str">
        <f>IF(基本情報入力シート!F119="","",基本情報入力シート!F119)</f>
        <v/>
      </c>
      <c r="F97" s="695" t="str">
        <f>IF(基本情報入力シート!G119="","",基本情報入力シート!G119)</f>
        <v/>
      </c>
      <c r="G97" s="695" t="str">
        <f>IF(基本情報入力シート!H119="","",基本情報入力シート!H119)</f>
        <v/>
      </c>
      <c r="H97" s="695" t="str">
        <f>IF(基本情報入力シート!I119="","",基本情報入力シート!I119)</f>
        <v/>
      </c>
      <c r="I97" s="695" t="str">
        <f>IF(基本情報入力シート!J119="","",基本情報入力シート!J119)</f>
        <v/>
      </c>
      <c r="J97" s="695" t="str">
        <f>IF(基本情報入力シート!K119="","",基本情報入力シート!K119)</f>
        <v/>
      </c>
      <c r="K97" s="696" t="str">
        <f>IF(基本情報入力シート!L119="","",基本情報入力シート!L119)</f>
        <v/>
      </c>
      <c r="L97" s="697" t="str">
        <f>IF(基本情報入力シート!M119="","",基本情報入力シート!M119)</f>
        <v/>
      </c>
      <c r="M97" s="697" t="str">
        <f>IF(基本情報入力シート!R119="","",基本情報入力シート!R119)</f>
        <v/>
      </c>
      <c r="N97" s="697" t="str">
        <f>IF(基本情報入力シート!W119="","",基本情報入力シート!W119)</f>
        <v/>
      </c>
      <c r="O97" s="692" t="str">
        <f>IF(基本情報入力シート!X119="","",基本情報入力シート!X119)</f>
        <v/>
      </c>
      <c r="P97" s="698" t="str">
        <f>IF(基本情報入力シート!Y119="","",基本情報入力シート!Y119)</f>
        <v/>
      </c>
      <c r="Q97" s="698" t="str">
        <f>IF(基本情報入力シート!AB119="","",基本情報入力シート!AB119)</f>
        <v/>
      </c>
      <c r="R97" s="699"/>
      <c r="S97" s="535" t="str">
        <f>IF(基本情報入力シート!AA119="","",基本情報入力シート!AA119)</f>
        <v/>
      </c>
      <c r="T97" s="700" t="str">
        <f>IF(基本情報入力シート!Y119="","",VLOOKUP(P97,【参考】サービス種類別交付率!$A$3:$C$32,3,FALSE))</f>
        <v/>
      </c>
      <c r="U97" s="701" t="s">
        <v>153</v>
      </c>
      <c r="V97" s="702">
        <v>4</v>
      </c>
      <c r="W97" s="703" t="s">
        <v>11</v>
      </c>
      <c r="X97" s="863" t="str">
        <f t="array" ref="X97">IF(O97="","",①補助金計画書!$Z$32:$AA$32)</f>
        <v/>
      </c>
      <c r="Y97" s="704" t="s">
        <v>73</v>
      </c>
      <c r="Z97" s="864">
        <v>4</v>
      </c>
      <c r="AA97" s="705" t="s">
        <v>154</v>
      </c>
      <c r="AB97" s="864" t="str">
        <f t="array" ref="AB97">IF(O97="","",①補助金計画書!$AE$32:$AF$32)</f>
        <v/>
      </c>
      <c r="AC97" s="705" t="s">
        <v>156</v>
      </c>
      <c r="AD97" s="706" t="s">
        <v>157</v>
      </c>
      <c r="AE97" s="707" t="str">
        <f t="shared" si="5"/>
        <v/>
      </c>
      <c r="AF97" s="710" t="s">
        <v>158</v>
      </c>
      <c r="AG97" s="709" t="str">
        <f t="shared" si="4"/>
        <v/>
      </c>
      <c r="AH97" s="861"/>
      <c r="AI97" s="862"/>
      <c r="AJ97" s="861"/>
      <c r="AK97" s="862"/>
    </row>
    <row r="98" spans="1:37" ht="36.75" customHeight="1">
      <c r="A98" s="692">
        <f t="shared" si="6"/>
        <v>87</v>
      </c>
      <c r="B98" s="693" t="str">
        <f>IF(基本情報入力シート!C120="","",基本情報入力シート!C120)</f>
        <v/>
      </c>
      <c r="C98" s="694" t="str">
        <f>IF(基本情報入力シート!D120="","",基本情報入力シート!D120)</f>
        <v/>
      </c>
      <c r="D98" s="695" t="str">
        <f>IF(基本情報入力シート!E120="","",基本情報入力シート!E120)</f>
        <v/>
      </c>
      <c r="E98" s="695" t="str">
        <f>IF(基本情報入力シート!F120="","",基本情報入力シート!F120)</f>
        <v/>
      </c>
      <c r="F98" s="695" t="str">
        <f>IF(基本情報入力シート!G120="","",基本情報入力シート!G120)</f>
        <v/>
      </c>
      <c r="G98" s="695" t="str">
        <f>IF(基本情報入力シート!H120="","",基本情報入力シート!H120)</f>
        <v/>
      </c>
      <c r="H98" s="695" t="str">
        <f>IF(基本情報入力シート!I120="","",基本情報入力シート!I120)</f>
        <v/>
      </c>
      <c r="I98" s="695" t="str">
        <f>IF(基本情報入力シート!J120="","",基本情報入力シート!J120)</f>
        <v/>
      </c>
      <c r="J98" s="695" t="str">
        <f>IF(基本情報入力シート!K120="","",基本情報入力シート!K120)</f>
        <v/>
      </c>
      <c r="K98" s="696" t="str">
        <f>IF(基本情報入力シート!L120="","",基本情報入力シート!L120)</f>
        <v/>
      </c>
      <c r="L98" s="697" t="str">
        <f>IF(基本情報入力シート!M120="","",基本情報入力シート!M120)</f>
        <v/>
      </c>
      <c r="M98" s="697" t="str">
        <f>IF(基本情報入力シート!R120="","",基本情報入力シート!R120)</f>
        <v/>
      </c>
      <c r="N98" s="697" t="str">
        <f>IF(基本情報入力シート!W120="","",基本情報入力シート!W120)</f>
        <v/>
      </c>
      <c r="O98" s="692" t="str">
        <f>IF(基本情報入力シート!X120="","",基本情報入力シート!X120)</f>
        <v/>
      </c>
      <c r="P98" s="698" t="str">
        <f>IF(基本情報入力シート!Y120="","",基本情報入力シート!Y120)</f>
        <v/>
      </c>
      <c r="Q98" s="698" t="str">
        <f>IF(基本情報入力シート!AB120="","",基本情報入力シート!AB120)</f>
        <v/>
      </c>
      <c r="R98" s="699"/>
      <c r="S98" s="535" t="str">
        <f>IF(基本情報入力シート!AA120="","",基本情報入力シート!AA120)</f>
        <v/>
      </c>
      <c r="T98" s="700" t="str">
        <f>IF(基本情報入力シート!Y120="","",VLOOKUP(P98,【参考】サービス種類別交付率!$A$3:$C$32,3,FALSE))</f>
        <v/>
      </c>
      <c r="U98" s="701" t="s">
        <v>153</v>
      </c>
      <c r="V98" s="702">
        <v>4</v>
      </c>
      <c r="W98" s="703" t="s">
        <v>11</v>
      </c>
      <c r="X98" s="863" t="str">
        <f t="array" ref="X98">IF(O98="","",①補助金計画書!$Z$32:$AA$32)</f>
        <v/>
      </c>
      <c r="Y98" s="704" t="s">
        <v>73</v>
      </c>
      <c r="Z98" s="864">
        <v>4</v>
      </c>
      <c r="AA98" s="705" t="s">
        <v>154</v>
      </c>
      <c r="AB98" s="864" t="str">
        <f t="array" ref="AB98">IF(O98="","",①補助金計画書!$AE$32:$AF$32)</f>
        <v/>
      </c>
      <c r="AC98" s="705" t="s">
        <v>156</v>
      </c>
      <c r="AD98" s="706" t="s">
        <v>157</v>
      </c>
      <c r="AE98" s="707" t="str">
        <f t="shared" si="5"/>
        <v/>
      </c>
      <c r="AF98" s="710" t="s">
        <v>158</v>
      </c>
      <c r="AG98" s="709" t="str">
        <f t="shared" si="4"/>
        <v/>
      </c>
      <c r="AH98" s="861"/>
      <c r="AI98" s="862"/>
      <c r="AJ98" s="861"/>
      <c r="AK98" s="862"/>
    </row>
    <row r="99" spans="1:37" ht="36.75" customHeight="1">
      <c r="A99" s="692">
        <f t="shared" si="6"/>
        <v>88</v>
      </c>
      <c r="B99" s="693" t="str">
        <f>IF(基本情報入力シート!C121="","",基本情報入力シート!C121)</f>
        <v/>
      </c>
      <c r="C99" s="694" t="str">
        <f>IF(基本情報入力シート!D121="","",基本情報入力シート!D121)</f>
        <v/>
      </c>
      <c r="D99" s="695" t="str">
        <f>IF(基本情報入力シート!E121="","",基本情報入力シート!E121)</f>
        <v/>
      </c>
      <c r="E99" s="695" t="str">
        <f>IF(基本情報入力シート!F121="","",基本情報入力シート!F121)</f>
        <v/>
      </c>
      <c r="F99" s="695" t="str">
        <f>IF(基本情報入力シート!G121="","",基本情報入力シート!G121)</f>
        <v/>
      </c>
      <c r="G99" s="695" t="str">
        <f>IF(基本情報入力シート!H121="","",基本情報入力シート!H121)</f>
        <v/>
      </c>
      <c r="H99" s="695" t="str">
        <f>IF(基本情報入力シート!I121="","",基本情報入力シート!I121)</f>
        <v/>
      </c>
      <c r="I99" s="695" t="str">
        <f>IF(基本情報入力シート!J121="","",基本情報入力シート!J121)</f>
        <v/>
      </c>
      <c r="J99" s="695" t="str">
        <f>IF(基本情報入力シート!K121="","",基本情報入力シート!K121)</f>
        <v/>
      </c>
      <c r="K99" s="696" t="str">
        <f>IF(基本情報入力シート!L121="","",基本情報入力シート!L121)</f>
        <v/>
      </c>
      <c r="L99" s="697" t="str">
        <f>IF(基本情報入力シート!M121="","",基本情報入力シート!M121)</f>
        <v/>
      </c>
      <c r="M99" s="697" t="str">
        <f>IF(基本情報入力シート!R121="","",基本情報入力シート!R121)</f>
        <v/>
      </c>
      <c r="N99" s="697" t="str">
        <f>IF(基本情報入力シート!W121="","",基本情報入力シート!W121)</f>
        <v/>
      </c>
      <c r="O99" s="692" t="str">
        <f>IF(基本情報入力シート!X121="","",基本情報入力シート!X121)</f>
        <v/>
      </c>
      <c r="P99" s="698" t="str">
        <f>IF(基本情報入力シート!Y121="","",基本情報入力シート!Y121)</f>
        <v/>
      </c>
      <c r="Q99" s="698" t="str">
        <f>IF(基本情報入力シート!AB121="","",基本情報入力シート!AB121)</f>
        <v/>
      </c>
      <c r="R99" s="699"/>
      <c r="S99" s="535" t="str">
        <f>IF(基本情報入力シート!AA121="","",基本情報入力シート!AA121)</f>
        <v/>
      </c>
      <c r="T99" s="700" t="str">
        <f>IF(基本情報入力シート!Y121="","",VLOOKUP(P99,【参考】サービス種類別交付率!$A$3:$C$32,3,FALSE))</f>
        <v/>
      </c>
      <c r="U99" s="701" t="s">
        <v>153</v>
      </c>
      <c r="V99" s="702">
        <v>4</v>
      </c>
      <c r="W99" s="703" t="s">
        <v>11</v>
      </c>
      <c r="X99" s="863" t="str">
        <f t="array" ref="X99">IF(O99="","",①補助金計画書!$Z$32:$AA$32)</f>
        <v/>
      </c>
      <c r="Y99" s="704" t="s">
        <v>73</v>
      </c>
      <c r="Z99" s="864">
        <v>4</v>
      </c>
      <c r="AA99" s="705" t="s">
        <v>154</v>
      </c>
      <c r="AB99" s="864" t="str">
        <f t="array" ref="AB99">IF(O99="","",①補助金計画書!$AE$32:$AF$32)</f>
        <v/>
      </c>
      <c r="AC99" s="705" t="s">
        <v>156</v>
      </c>
      <c r="AD99" s="706" t="s">
        <v>157</v>
      </c>
      <c r="AE99" s="707" t="str">
        <f t="shared" si="5"/>
        <v/>
      </c>
      <c r="AF99" s="710" t="s">
        <v>158</v>
      </c>
      <c r="AG99" s="709" t="str">
        <f t="shared" si="4"/>
        <v/>
      </c>
      <c r="AH99" s="861"/>
      <c r="AI99" s="862"/>
      <c r="AJ99" s="861"/>
      <c r="AK99" s="862"/>
    </row>
    <row r="100" spans="1:37" ht="36.75" customHeight="1">
      <c r="A100" s="692">
        <f t="shared" si="6"/>
        <v>89</v>
      </c>
      <c r="B100" s="693" t="str">
        <f>IF(基本情報入力シート!C122="","",基本情報入力シート!C122)</f>
        <v/>
      </c>
      <c r="C100" s="694" t="str">
        <f>IF(基本情報入力シート!D122="","",基本情報入力シート!D122)</f>
        <v/>
      </c>
      <c r="D100" s="695" t="str">
        <f>IF(基本情報入力シート!E122="","",基本情報入力シート!E122)</f>
        <v/>
      </c>
      <c r="E100" s="695" t="str">
        <f>IF(基本情報入力シート!F122="","",基本情報入力シート!F122)</f>
        <v/>
      </c>
      <c r="F100" s="695" t="str">
        <f>IF(基本情報入力シート!G122="","",基本情報入力シート!G122)</f>
        <v/>
      </c>
      <c r="G100" s="695" t="str">
        <f>IF(基本情報入力シート!H122="","",基本情報入力シート!H122)</f>
        <v/>
      </c>
      <c r="H100" s="695" t="str">
        <f>IF(基本情報入力シート!I122="","",基本情報入力シート!I122)</f>
        <v/>
      </c>
      <c r="I100" s="695" t="str">
        <f>IF(基本情報入力シート!J122="","",基本情報入力シート!J122)</f>
        <v/>
      </c>
      <c r="J100" s="695" t="str">
        <f>IF(基本情報入力シート!K122="","",基本情報入力シート!K122)</f>
        <v/>
      </c>
      <c r="K100" s="696" t="str">
        <f>IF(基本情報入力シート!L122="","",基本情報入力シート!L122)</f>
        <v/>
      </c>
      <c r="L100" s="697" t="str">
        <f>IF(基本情報入力シート!M122="","",基本情報入力シート!M122)</f>
        <v/>
      </c>
      <c r="M100" s="697" t="str">
        <f>IF(基本情報入力シート!R122="","",基本情報入力シート!R122)</f>
        <v/>
      </c>
      <c r="N100" s="697" t="str">
        <f>IF(基本情報入力シート!W122="","",基本情報入力シート!W122)</f>
        <v/>
      </c>
      <c r="O100" s="692" t="str">
        <f>IF(基本情報入力シート!X122="","",基本情報入力シート!X122)</f>
        <v/>
      </c>
      <c r="P100" s="698" t="str">
        <f>IF(基本情報入力シート!Y122="","",基本情報入力シート!Y122)</f>
        <v/>
      </c>
      <c r="Q100" s="698" t="str">
        <f>IF(基本情報入力シート!AB122="","",基本情報入力シート!AB122)</f>
        <v/>
      </c>
      <c r="R100" s="699"/>
      <c r="S100" s="535" t="str">
        <f>IF(基本情報入力シート!AA122="","",基本情報入力シート!AA122)</f>
        <v/>
      </c>
      <c r="T100" s="700" t="str">
        <f>IF(基本情報入力シート!Y122="","",VLOOKUP(P100,【参考】サービス種類別交付率!$A$3:$C$32,3,FALSE))</f>
        <v/>
      </c>
      <c r="U100" s="701" t="s">
        <v>153</v>
      </c>
      <c r="V100" s="702">
        <v>4</v>
      </c>
      <c r="W100" s="703" t="s">
        <v>11</v>
      </c>
      <c r="X100" s="863" t="str">
        <f t="array" ref="X100">IF(O100="","",①補助金計画書!$Z$32:$AA$32)</f>
        <v/>
      </c>
      <c r="Y100" s="704" t="s">
        <v>73</v>
      </c>
      <c r="Z100" s="864">
        <v>4</v>
      </c>
      <c r="AA100" s="705" t="s">
        <v>154</v>
      </c>
      <c r="AB100" s="864" t="str">
        <f t="array" ref="AB100">IF(O100="","",①補助金計画書!$AE$32:$AF$32)</f>
        <v/>
      </c>
      <c r="AC100" s="705" t="s">
        <v>156</v>
      </c>
      <c r="AD100" s="706" t="s">
        <v>157</v>
      </c>
      <c r="AE100" s="707" t="str">
        <f t="shared" si="5"/>
        <v/>
      </c>
      <c r="AF100" s="710" t="s">
        <v>158</v>
      </c>
      <c r="AG100" s="709" t="str">
        <f t="shared" si="4"/>
        <v/>
      </c>
      <c r="AH100" s="861"/>
      <c r="AI100" s="862"/>
      <c r="AJ100" s="861"/>
      <c r="AK100" s="862"/>
    </row>
    <row r="101" spans="1:37" ht="36.75" customHeight="1">
      <c r="A101" s="692">
        <f t="shared" si="6"/>
        <v>90</v>
      </c>
      <c r="B101" s="693" t="str">
        <f>IF(基本情報入力シート!C123="","",基本情報入力シート!C123)</f>
        <v/>
      </c>
      <c r="C101" s="694" t="str">
        <f>IF(基本情報入力シート!D123="","",基本情報入力シート!D123)</f>
        <v/>
      </c>
      <c r="D101" s="695" t="str">
        <f>IF(基本情報入力シート!E123="","",基本情報入力シート!E123)</f>
        <v/>
      </c>
      <c r="E101" s="695" t="str">
        <f>IF(基本情報入力シート!F123="","",基本情報入力シート!F123)</f>
        <v/>
      </c>
      <c r="F101" s="695" t="str">
        <f>IF(基本情報入力シート!G123="","",基本情報入力シート!G123)</f>
        <v/>
      </c>
      <c r="G101" s="695" t="str">
        <f>IF(基本情報入力シート!H123="","",基本情報入力シート!H123)</f>
        <v/>
      </c>
      <c r="H101" s="695" t="str">
        <f>IF(基本情報入力シート!I123="","",基本情報入力シート!I123)</f>
        <v/>
      </c>
      <c r="I101" s="695" t="str">
        <f>IF(基本情報入力シート!J123="","",基本情報入力シート!J123)</f>
        <v/>
      </c>
      <c r="J101" s="695" t="str">
        <f>IF(基本情報入力シート!K123="","",基本情報入力シート!K123)</f>
        <v/>
      </c>
      <c r="K101" s="696" t="str">
        <f>IF(基本情報入力シート!L123="","",基本情報入力シート!L123)</f>
        <v/>
      </c>
      <c r="L101" s="697" t="str">
        <f>IF(基本情報入力シート!M123="","",基本情報入力シート!M123)</f>
        <v/>
      </c>
      <c r="M101" s="697" t="str">
        <f>IF(基本情報入力シート!R123="","",基本情報入力シート!R123)</f>
        <v/>
      </c>
      <c r="N101" s="697" t="str">
        <f>IF(基本情報入力シート!W123="","",基本情報入力シート!W123)</f>
        <v/>
      </c>
      <c r="O101" s="692" t="str">
        <f>IF(基本情報入力シート!X123="","",基本情報入力シート!X123)</f>
        <v/>
      </c>
      <c r="P101" s="698" t="str">
        <f>IF(基本情報入力シート!Y123="","",基本情報入力シート!Y123)</f>
        <v/>
      </c>
      <c r="Q101" s="698" t="str">
        <f>IF(基本情報入力シート!AB123="","",基本情報入力シート!AB123)</f>
        <v/>
      </c>
      <c r="R101" s="699"/>
      <c r="S101" s="535" t="str">
        <f>IF(基本情報入力シート!AA123="","",基本情報入力シート!AA123)</f>
        <v/>
      </c>
      <c r="T101" s="700" t="str">
        <f>IF(基本情報入力シート!Y123="","",VLOOKUP(P101,【参考】サービス種類別交付率!$A$3:$C$32,3,FALSE))</f>
        <v/>
      </c>
      <c r="U101" s="701" t="s">
        <v>153</v>
      </c>
      <c r="V101" s="702">
        <v>4</v>
      </c>
      <c r="W101" s="703" t="s">
        <v>11</v>
      </c>
      <c r="X101" s="863" t="str">
        <f t="array" ref="X101">IF(O101="","",①補助金計画書!$Z$32:$AA$32)</f>
        <v/>
      </c>
      <c r="Y101" s="704" t="s">
        <v>73</v>
      </c>
      <c r="Z101" s="864">
        <v>4</v>
      </c>
      <c r="AA101" s="705" t="s">
        <v>154</v>
      </c>
      <c r="AB101" s="864" t="str">
        <f t="array" ref="AB101">IF(O101="","",①補助金計画書!$AE$32:$AF$32)</f>
        <v/>
      </c>
      <c r="AC101" s="705" t="s">
        <v>156</v>
      </c>
      <c r="AD101" s="706" t="s">
        <v>157</v>
      </c>
      <c r="AE101" s="707" t="str">
        <f t="shared" si="5"/>
        <v/>
      </c>
      <c r="AF101" s="710" t="s">
        <v>158</v>
      </c>
      <c r="AG101" s="709" t="str">
        <f t="shared" si="4"/>
        <v/>
      </c>
      <c r="AH101" s="861"/>
      <c r="AI101" s="862"/>
      <c r="AJ101" s="861"/>
      <c r="AK101" s="862"/>
    </row>
    <row r="102" spans="1:37" ht="36.75" customHeight="1">
      <c r="A102" s="692">
        <f t="shared" si="6"/>
        <v>91</v>
      </c>
      <c r="B102" s="693" t="str">
        <f>IF(基本情報入力シート!C124="","",基本情報入力シート!C124)</f>
        <v/>
      </c>
      <c r="C102" s="694" t="str">
        <f>IF(基本情報入力シート!D124="","",基本情報入力シート!D124)</f>
        <v/>
      </c>
      <c r="D102" s="695" t="str">
        <f>IF(基本情報入力シート!E124="","",基本情報入力シート!E124)</f>
        <v/>
      </c>
      <c r="E102" s="695" t="str">
        <f>IF(基本情報入力シート!F124="","",基本情報入力シート!F124)</f>
        <v/>
      </c>
      <c r="F102" s="695" t="str">
        <f>IF(基本情報入力シート!G124="","",基本情報入力シート!G124)</f>
        <v/>
      </c>
      <c r="G102" s="695" t="str">
        <f>IF(基本情報入力シート!H124="","",基本情報入力シート!H124)</f>
        <v/>
      </c>
      <c r="H102" s="695" t="str">
        <f>IF(基本情報入力シート!I124="","",基本情報入力シート!I124)</f>
        <v/>
      </c>
      <c r="I102" s="695" t="str">
        <f>IF(基本情報入力シート!J124="","",基本情報入力シート!J124)</f>
        <v/>
      </c>
      <c r="J102" s="695" t="str">
        <f>IF(基本情報入力シート!K124="","",基本情報入力シート!K124)</f>
        <v/>
      </c>
      <c r="K102" s="696" t="str">
        <f>IF(基本情報入力シート!L124="","",基本情報入力シート!L124)</f>
        <v/>
      </c>
      <c r="L102" s="697" t="str">
        <f>IF(基本情報入力シート!M124="","",基本情報入力シート!M124)</f>
        <v/>
      </c>
      <c r="M102" s="697" t="str">
        <f>IF(基本情報入力シート!R124="","",基本情報入力シート!R124)</f>
        <v/>
      </c>
      <c r="N102" s="697" t="str">
        <f>IF(基本情報入力シート!W124="","",基本情報入力シート!W124)</f>
        <v/>
      </c>
      <c r="O102" s="692" t="str">
        <f>IF(基本情報入力シート!X124="","",基本情報入力シート!X124)</f>
        <v/>
      </c>
      <c r="P102" s="698" t="str">
        <f>IF(基本情報入力シート!Y124="","",基本情報入力シート!Y124)</f>
        <v/>
      </c>
      <c r="Q102" s="698" t="str">
        <f>IF(基本情報入力シート!AB124="","",基本情報入力シート!AB124)</f>
        <v/>
      </c>
      <c r="R102" s="699"/>
      <c r="S102" s="535" t="str">
        <f>IF(基本情報入力シート!AA124="","",基本情報入力シート!AA124)</f>
        <v/>
      </c>
      <c r="T102" s="700" t="str">
        <f>IF(基本情報入力シート!Y124="","",VLOOKUP(P102,【参考】サービス種類別交付率!$A$3:$C$32,3,FALSE))</f>
        <v/>
      </c>
      <c r="U102" s="701" t="s">
        <v>153</v>
      </c>
      <c r="V102" s="702">
        <v>4</v>
      </c>
      <c r="W102" s="703" t="s">
        <v>11</v>
      </c>
      <c r="X102" s="863" t="str">
        <f t="array" ref="X102">IF(O102="","",①補助金計画書!$Z$32:$AA$32)</f>
        <v/>
      </c>
      <c r="Y102" s="704" t="s">
        <v>73</v>
      </c>
      <c r="Z102" s="864">
        <v>4</v>
      </c>
      <c r="AA102" s="705" t="s">
        <v>154</v>
      </c>
      <c r="AB102" s="864" t="str">
        <f t="array" ref="AB102">IF(O102="","",①補助金計画書!$AE$32:$AF$32)</f>
        <v/>
      </c>
      <c r="AC102" s="705" t="s">
        <v>156</v>
      </c>
      <c r="AD102" s="706" t="s">
        <v>157</v>
      </c>
      <c r="AE102" s="707" t="str">
        <f t="shared" si="5"/>
        <v/>
      </c>
      <c r="AF102" s="710" t="s">
        <v>158</v>
      </c>
      <c r="AG102" s="709" t="str">
        <f t="shared" si="4"/>
        <v/>
      </c>
      <c r="AH102" s="861"/>
      <c r="AI102" s="862"/>
      <c r="AJ102" s="861"/>
      <c r="AK102" s="862"/>
    </row>
    <row r="103" spans="1:37" ht="36.75" customHeight="1">
      <c r="A103" s="692">
        <f t="shared" si="6"/>
        <v>92</v>
      </c>
      <c r="B103" s="693" t="str">
        <f>IF(基本情報入力シート!C125="","",基本情報入力シート!C125)</f>
        <v/>
      </c>
      <c r="C103" s="694" t="str">
        <f>IF(基本情報入力シート!D125="","",基本情報入力シート!D125)</f>
        <v/>
      </c>
      <c r="D103" s="695" t="str">
        <f>IF(基本情報入力シート!E125="","",基本情報入力シート!E125)</f>
        <v/>
      </c>
      <c r="E103" s="695" t="str">
        <f>IF(基本情報入力シート!F125="","",基本情報入力シート!F125)</f>
        <v/>
      </c>
      <c r="F103" s="695" t="str">
        <f>IF(基本情報入力シート!G125="","",基本情報入力シート!G125)</f>
        <v/>
      </c>
      <c r="G103" s="695" t="str">
        <f>IF(基本情報入力シート!H125="","",基本情報入力シート!H125)</f>
        <v/>
      </c>
      <c r="H103" s="695" t="str">
        <f>IF(基本情報入力シート!I125="","",基本情報入力シート!I125)</f>
        <v/>
      </c>
      <c r="I103" s="695" t="str">
        <f>IF(基本情報入力シート!J125="","",基本情報入力シート!J125)</f>
        <v/>
      </c>
      <c r="J103" s="695" t="str">
        <f>IF(基本情報入力シート!K125="","",基本情報入力シート!K125)</f>
        <v/>
      </c>
      <c r="K103" s="696" t="str">
        <f>IF(基本情報入力シート!L125="","",基本情報入力シート!L125)</f>
        <v/>
      </c>
      <c r="L103" s="697" t="str">
        <f>IF(基本情報入力シート!M125="","",基本情報入力シート!M125)</f>
        <v/>
      </c>
      <c r="M103" s="697" t="str">
        <f>IF(基本情報入力シート!R125="","",基本情報入力シート!R125)</f>
        <v/>
      </c>
      <c r="N103" s="697" t="str">
        <f>IF(基本情報入力シート!W125="","",基本情報入力シート!W125)</f>
        <v/>
      </c>
      <c r="O103" s="692" t="str">
        <f>IF(基本情報入力シート!X125="","",基本情報入力シート!X125)</f>
        <v/>
      </c>
      <c r="P103" s="698" t="str">
        <f>IF(基本情報入力シート!Y125="","",基本情報入力シート!Y125)</f>
        <v/>
      </c>
      <c r="Q103" s="698" t="str">
        <f>IF(基本情報入力シート!AB125="","",基本情報入力シート!AB125)</f>
        <v/>
      </c>
      <c r="R103" s="699"/>
      <c r="S103" s="535" t="str">
        <f>IF(基本情報入力シート!AA125="","",基本情報入力シート!AA125)</f>
        <v/>
      </c>
      <c r="T103" s="700" t="str">
        <f>IF(基本情報入力シート!Y125="","",VLOOKUP(P103,【参考】サービス種類別交付率!$A$3:$C$32,3,FALSE))</f>
        <v/>
      </c>
      <c r="U103" s="701" t="s">
        <v>153</v>
      </c>
      <c r="V103" s="702">
        <v>4</v>
      </c>
      <c r="W103" s="703" t="s">
        <v>11</v>
      </c>
      <c r="X103" s="863" t="str">
        <f t="array" ref="X103">IF(O103="","",①補助金計画書!$Z$32:$AA$32)</f>
        <v/>
      </c>
      <c r="Y103" s="704" t="s">
        <v>73</v>
      </c>
      <c r="Z103" s="864">
        <v>4</v>
      </c>
      <c r="AA103" s="705" t="s">
        <v>154</v>
      </c>
      <c r="AB103" s="864" t="str">
        <f t="array" ref="AB103">IF(O103="","",①補助金計画書!$AE$32:$AF$32)</f>
        <v/>
      </c>
      <c r="AC103" s="705" t="s">
        <v>156</v>
      </c>
      <c r="AD103" s="706" t="s">
        <v>157</v>
      </c>
      <c r="AE103" s="707" t="str">
        <f t="shared" si="5"/>
        <v/>
      </c>
      <c r="AF103" s="710" t="s">
        <v>158</v>
      </c>
      <c r="AG103" s="709" t="str">
        <f t="shared" si="4"/>
        <v/>
      </c>
      <c r="AH103" s="861"/>
      <c r="AI103" s="862"/>
      <c r="AJ103" s="861"/>
      <c r="AK103" s="862"/>
    </row>
    <row r="104" spans="1:37" ht="36.75" customHeight="1">
      <c r="A104" s="692">
        <f t="shared" si="6"/>
        <v>93</v>
      </c>
      <c r="B104" s="693" t="str">
        <f>IF(基本情報入力シート!C126="","",基本情報入力シート!C126)</f>
        <v/>
      </c>
      <c r="C104" s="694" t="str">
        <f>IF(基本情報入力シート!D126="","",基本情報入力シート!D126)</f>
        <v/>
      </c>
      <c r="D104" s="695" t="str">
        <f>IF(基本情報入力シート!E126="","",基本情報入力シート!E126)</f>
        <v/>
      </c>
      <c r="E104" s="695" t="str">
        <f>IF(基本情報入力シート!F126="","",基本情報入力シート!F126)</f>
        <v/>
      </c>
      <c r="F104" s="695" t="str">
        <f>IF(基本情報入力シート!G126="","",基本情報入力シート!G126)</f>
        <v/>
      </c>
      <c r="G104" s="695" t="str">
        <f>IF(基本情報入力シート!H126="","",基本情報入力シート!H126)</f>
        <v/>
      </c>
      <c r="H104" s="695" t="str">
        <f>IF(基本情報入力シート!I126="","",基本情報入力シート!I126)</f>
        <v/>
      </c>
      <c r="I104" s="695" t="str">
        <f>IF(基本情報入力シート!J126="","",基本情報入力シート!J126)</f>
        <v/>
      </c>
      <c r="J104" s="695" t="str">
        <f>IF(基本情報入力シート!K126="","",基本情報入力シート!K126)</f>
        <v/>
      </c>
      <c r="K104" s="696" t="str">
        <f>IF(基本情報入力シート!L126="","",基本情報入力シート!L126)</f>
        <v/>
      </c>
      <c r="L104" s="697" t="str">
        <f>IF(基本情報入力シート!M126="","",基本情報入力シート!M126)</f>
        <v/>
      </c>
      <c r="M104" s="697" t="str">
        <f>IF(基本情報入力シート!R126="","",基本情報入力シート!R126)</f>
        <v/>
      </c>
      <c r="N104" s="697" t="str">
        <f>IF(基本情報入力シート!W126="","",基本情報入力シート!W126)</f>
        <v/>
      </c>
      <c r="O104" s="692" t="str">
        <f>IF(基本情報入力シート!X126="","",基本情報入力シート!X126)</f>
        <v/>
      </c>
      <c r="P104" s="698" t="str">
        <f>IF(基本情報入力シート!Y126="","",基本情報入力シート!Y126)</f>
        <v/>
      </c>
      <c r="Q104" s="698" t="str">
        <f>IF(基本情報入力シート!AB126="","",基本情報入力シート!AB126)</f>
        <v/>
      </c>
      <c r="R104" s="699"/>
      <c r="S104" s="535" t="str">
        <f>IF(基本情報入力シート!AA126="","",基本情報入力シート!AA126)</f>
        <v/>
      </c>
      <c r="T104" s="700" t="str">
        <f>IF(基本情報入力シート!Y126="","",VLOOKUP(P104,【参考】サービス種類別交付率!$A$3:$C$32,3,FALSE))</f>
        <v/>
      </c>
      <c r="U104" s="701" t="s">
        <v>153</v>
      </c>
      <c r="V104" s="702">
        <v>4</v>
      </c>
      <c r="W104" s="703" t="s">
        <v>11</v>
      </c>
      <c r="X104" s="863" t="str">
        <f t="array" ref="X104">IF(O104="","",①補助金計画書!$Z$32:$AA$32)</f>
        <v/>
      </c>
      <c r="Y104" s="704" t="s">
        <v>73</v>
      </c>
      <c r="Z104" s="864">
        <v>4</v>
      </c>
      <c r="AA104" s="705" t="s">
        <v>154</v>
      </c>
      <c r="AB104" s="864" t="str">
        <f t="array" ref="AB104">IF(O104="","",①補助金計画書!$AE$32:$AF$32)</f>
        <v/>
      </c>
      <c r="AC104" s="705" t="s">
        <v>156</v>
      </c>
      <c r="AD104" s="706" t="s">
        <v>157</v>
      </c>
      <c r="AE104" s="707" t="str">
        <f t="shared" si="5"/>
        <v/>
      </c>
      <c r="AF104" s="710" t="s">
        <v>158</v>
      </c>
      <c r="AG104" s="709" t="str">
        <f t="shared" si="4"/>
        <v/>
      </c>
      <c r="AH104" s="861"/>
      <c r="AI104" s="862"/>
      <c r="AJ104" s="861"/>
      <c r="AK104" s="862"/>
    </row>
    <row r="105" spans="1:37" ht="36.75" customHeight="1">
      <c r="A105" s="692">
        <f t="shared" si="6"/>
        <v>94</v>
      </c>
      <c r="B105" s="693" t="str">
        <f>IF(基本情報入力シート!C127="","",基本情報入力シート!C127)</f>
        <v/>
      </c>
      <c r="C105" s="694" t="str">
        <f>IF(基本情報入力シート!D127="","",基本情報入力シート!D127)</f>
        <v/>
      </c>
      <c r="D105" s="695" t="str">
        <f>IF(基本情報入力シート!E127="","",基本情報入力シート!E127)</f>
        <v/>
      </c>
      <c r="E105" s="695" t="str">
        <f>IF(基本情報入力シート!F127="","",基本情報入力シート!F127)</f>
        <v/>
      </c>
      <c r="F105" s="695" t="str">
        <f>IF(基本情報入力シート!G127="","",基本情報入力シート!G127)</f>
        <v/>
      </c>
      <c r="G105" s="695" t="str">
        <f>IF(基本情報入力シート!H127="","",基本情報入力シート!H127)</f>
        <v/>
      </c>
      <c r="H105" s="695" t="str">
        <f>IF(基本情報入力シート!I127="","",基本情報入力シート!I127)</f>
        <v/>
      </c>
      <c r="I105" s="695" t="str">
        <f>IF(基本情報入力シート!J127="","",基本情報入力シート!J127)</f>
        <v/>
      </c>
      <c r="J105" s="695" t="str">
        <f>IF(基本情報入力シート!K127="","",基本情報入力シート!K127)</f>
        <v/>
      </c>
      <c r="K105" s="696" t="str">
        <f>IF(基本情報入力シート!L127="","",基本情報入力シート!L127)</f>
        <v/>
      </c>
      <c r="L105" s="697" t="str">
        <f>IF(基本情報入力シート!M127="","",基本情報入力シート!M127)</f>
        <v/>
      </c>
      <c r="M105" s="697" t="str">
        <f>IF(基本情報入力シート!R127="","",基本情報入力シート!R127)</f>
        <v/>
      </c>
      <c r="N105" s="697" t="str">
        <f>IF(基本情報入力シート!W127="","",基本情報入力シート!W127)</f>
        <v/>
      </c>
      <c r="O105" s="692" t="str">
        <f>IF(基本情報入力シート!X127="","",基本情報入力シート!X127)</f>
        <v/>
      </c>
      <c r="P105" s="698" t="str">
        <f>IF(基本情報入力シート!Y127="","",基本情報入力シート!Y127)</f>
        <v/>
      </c>
      <c r="Q105" s="698" t="str">
        <f>IF(基本情報入力シート!AB127="","",基本情報入力シート!AB127)</f>
        <v/>
      </c>
      <c r="R105" s="699"/>
      <c r="S105" s="535" t="str">
        <f>IF(基本情報入力シート!AA127="","",基本情報入力シート!AA127)</f>
        <v/>
      </c>
      <c r="T105" s="700" t="str">
        <f>IF(基本情報入力シート!Y127="","",VLOOKUP(P105,【参考】サービス種類別交付率!$A$3:$C$32,3,FALSE))</f>
        <v/>
      </c>
      <c r="U105" s="701" t="s">
        <v>153</v>
      </c>
      <c r="V105" s="702">
        <v>4</v>
      </c>
      <c r="W105" s="703" t="s">
        <v>11</v>
      </c>
      <c r="X105" s="863" t="str">
        <f t="array" ref="X105">IF(O105="","",①補助金計画書!$Z$32:$AA$32)</f>
        <v/>
      </c>
      <c r="Y105" s="704" t="s">
        <v>73</v>
      </c>
      <c r="Z105" s="864">
        <v>4</v>
      </c>
      <c r="AA105" s="705" t="s">
        <v>154</v>
      </c>
      <c r="AB105" s="864" t="str">
        <f t="array" ref="AB105">IF(O105="","",①補助金計画書!$AE$32:$AF$32)</f>
        <v/>
      </c>
      <c r="AC105" s="705" t="s">
        <v>156</v>
      </c>
      <c r="AD105" s="706" t="s">
        <v>157</v>
      </c>
      <c r="AE105" s="707" t="str">
        <f t="shared" si="5"/>
        <v/>
      </c>
      <c r="AF105" s="710" t="s">
        <v>158</v>
      </c>
      <c r="AG105" s="709" t="str">
        <f t="shared" si="4"/>
        <v/>
      </c>
      <c r="AH105" s="861"/>
      <c r="AI105" s="862"/>
      <c r="AJ105" s="861"/>
      <c r="AK105" s="862"/>
    </row>
    <row r="106" spans="1:37" ht="36.75" customHeight="1">
      <c r="A106" s="692">
        <f t="shared" si="6"/>
        <v>95</v>
      </c>
      <c r="B106" s="693" t="str">
        <f>IF(基本情報入力シート!C128="","",基本情報入力シート!C128)</f>
        <v/>
      </c>
      <c r="C106" s="694" t="str">
        <f>IF(基本情報入力シート!D128="","",基本情報入力シート!D128)</f>
        <v/>
      </c>
      <c r="D106" s="695" t="str">
        <f>IF(基本情報入力シート!E128="","",基本情報入力シート!E128)</f>
        <v/>
      </c>
      <c r="E106" s="695" t="str">
        <f>IF(基本情報入力シート!F128="","",基本情報入力シート!F128)</f>
        <v/>
      </c>
      <c r="F106" s="695" t="str">
        <f>IF(基本情報入力シート!G128="","",基本情報入力シート!G128)</f>
        <v/>
      </c>
      <c r="G106" s="695" t="str">
        <f>IF(基本情報入力シート!H128="","",基本情報入力シート!H128)</f>
        <v/>
      </c>
      <c r="H106" s="695" t="str">
        <f>IF(基本情報入力シート!I128="","",基本情報入力シート!I128)</f>
        <v/>
      </c>
      <c r="I106" s="695" t="str">
        <f>IF(基本情報入力シート!J128="","",基本情報入力シート!J128)</f>
        <v/>
      </c>
      <c r="J106" s="695" t="str">
        <f>IF(基本情報入力シート!K128="","",基本情報入力シート!K128)</f>
        <v/>
      </c>
      <c r="K106" s="696" t="str">
        <f>IF(基本情報入力シート!L128="","",基本情報入力シート!L128)</f>
        <v/>
      </c>
      <c r="L106" s="697" t="str">
        <f>IF(基本情報入力シート!M128="","",基本情報入力シート!M128)</f>
        <v/>
      </c>
      <c r="M106" s="697" t="str">
        <f>IF(基本情報入力シート!R128="","",基本情報入力シート!R128)</f>
        <v/>
      </c>
      <c r="N106" s="697" t="str">
        <f>IF(基本情報入力シート!W128="","",基本情報入力シート!W128)</f>
        <v/>
      </c>
      <c r="O106" s="692" t="str">
        <f>IF(基本情報入力シート!X128="","",基本情報入力シート!X128)</f>
        <v/>
      </c>
      <c r="P106" s="698" t="str">
        <f>IF(基本情報入力シート!Y128="","",基本情報入力シート!Y128)</f>
        <v/>
      </c>
      <c r="Q106" s="698" t="str">
        <f>IF(基本情報入力シート!AB128="","",基本情報入力シート!AB128)</f>
        <v/>
      </c>
      <c r="R106" s="699"/>
      <c r="S106" s="535" t="str">
        <f>IF(基本情報入力シート!AA128="","",基本情報入力シート!AA128)</f>
        <v/>
      </c>
      <c r="T106" s="700" t="str">
        <f>IF(基本情報入力シート!Y128="","",VLOOKUP(P106,【参考】サービス種類別交付率!$A$3:$C$32,3,FALSE))</f>
        <v/>
      </c>
      <c r="U106" s="701" t="s">
        <v>153</v>
      </c>
      <c r="V106" s="702">
        <v>4</v>
      </c>
      <c r="W106" s="703" t="s">
        <v>11</v>
      </c>
      <c r="X106" s="863" t="str">
        <f t="array" ref="X106">IF(O106="","",①補助金計画書!$Z$32:$AA$32)</f>
        <v/>
      </c>
      <c r="Y106" s="704" t="s">
        <v>73</v>
      </c>
      <c r="Z106" s="864">
        <v>4</v>
      </c>
      <c r="AA106" s="705" t="s">
        <v>154</v>
      </c>
      <c r="AB106" s="864" t="str">
        <f t="array" ref="AB106">IF(O106="","",①補助金計画書!$AE$32:$AF$32)</f>
        <v/>
      </c>
      <c r="AC106" s="705" t="s">
        <v>156</v>
      </c>
      <c r="AD106" s="706" t="s">
        <v>157</v>
      </c>
      <c r="AE106" s="707" t="str">
        <f t="shared" si="5"/>
        <v/>
      </c>
      <c r="AF106" s="710" t="s">
        <v>158</v>
      </c>
      <c r="AG106" s="709" t="str">
        <f t="shared" si="4"/>
        <v/>
      </c>
      <c r="AH106" s="861"/>
      <c r="AI106" s="862"/>
      <c r="AJ106" s="861"/>
      <c r="AK106" s="862"/>
    </row>
    <row r="107" spans="1:37" ht="36.75" customHeight="1">
      <c r="A107" s="692">
        <f t="shared" si="6"/>
        <v>96</v>
      </c>
      <c r="B107" s="693" t="str">
        <f>IF(基本情報入力シート!C129="","",基本情報入力シート!C129)</f>
        <v/>
      </c>
      <c r="C107" s="694" t="str">
        <f>IF(基本情報入力シート!D129="","",基本情報入力シート!D129)</f>
        <v/>
      </c>
      <c r="D107" s="695" t="str">
        <f>IF(基本情報入力シート!E129="","",基本情報入力シート!E129)</f>
        <v/>
      </c>
      <c r="E107" s="695" t="str">
        <f>IF(基本情報入力シート!F129="","",基本情報入力シート!F129)</f>
        <v/>
      </c>
      <c r="F107" s="695" t="str">
        <f>IF(基本情報入力シート!G129="","",基本情報入力シート!G129)</f>
        <v/>
      </c>
      <c r="G107" s="695" t="str">
        <f>IF(基本情報入力シート!H129="","",基本情報入力シート!H129)</f>
        <v/>
      </c>
      <c r="H107" s="695" t="str">
        <f>IF(基本情報入力シート!I129="","",基本情報入力シート!I129)</f>
        <v/>
      </c>
      <c r="I107" s="695" t="str">
        <f>IF(基本情報入力シート!J129="","",基本情報入力シート!J129)</f>
        <v/>
      </c>
      <c r="J107" s="695" t="str">
        <f>IF(基本情報入力シート!K129="","",基本情報入力シート!K129)</f>
        <v/>
      </c>
      <c r="K107" s="696" t="str">
        <f>IF(基本情報入力シート!L129="","",基本情報入力シート!L129)</f>
        <v/>
      </c>
      <c r="L107" s="697" t="str">
        <f>IF(基本情報入力シート!M129="","",基本情報入力シート!M129)</f>
        <v/>
      </c>
      <c r="M107" s="697" t="str">
        <f>IF(基本情報入力シート!R129="","",基本情報入力シート!R129)</f>
        <v/>
      </c>
      <c r="N107" s="697" t="str">
        <f>IF(基本情報入力シート!W129="","",基本情報入力シート!W129)</f>
        <v/>
      </c>
      <c r="O107" s="692" t="str">
        <f>IF(基本情報入力シート!X129="","",基本情報入力シート!X129)</f>
        <v/>
      </c>
      <c r="P107" s="698" t="str">
        <f>IF(基本情報入力シート!Y129="","",基本情報入力シート!Y129)</f>
        <v/>
      </c>
      <c r="Q107" s="698" t="str">
        <f>IF(基本情報入力シート!AB129="","",基本情報入力シート!AB129)</f>
        <v/>
      </c>
      <c r="R107" s="699"/>
      <c r="S107" s="535" t="str">
        <f>IF(基本情報入力シート!AA129="","",基本情報入力シート!AA129)</f>
        <v/>
      </c>
      <c r="T107" s="700" t="str">
        <f>IF(基本情報入力シート!Y129="","",VLOOKUP(P107,【参考】サービス種類別交付率!$A$3:$C$32,3,FALSE))</f>
        <v/>
      </c>
      <c r="U107" s="701" t="s">
        <v>153</v>
      </c>
      <c r="V107" s="702">
        <v>4</v>
      </c>
      <c r="W107" s="703" t="s">
        <v>11</v>
      </c>
      <c r="X107" s="863" t="str">
        <f t="array" ref="X107">IF(O107="","",①補助金計画書!$Z$32:$AA$32)</f>
        <v/>
      </c>
      <c r="Y107" s="704" t="s">
        <v>73</v>
      </c>
      <c r="Z107" s="864">
        <v>4</v>
      </c>
      <c r="AA107" s="705" t="s">
        <v>154</v>
      </c>
      <c r="AB107" s="864" t="str">
        <f t="array" ref="AB107">IF(O107="","",①補助金計画書!$AE$32:$AF$32)</f>
        <v/>
      </c>
      <c r="AC107" s="705" t="s">
        <v>156</v>
      </c>
      <c r="AD107" s="706" t="s">
        <v>157</v>
      </c>
      <c r="AE107" s="707" t="str">
        <f t="shared" si="5"/>
        <v/>
      </c>
      <c r="AF107" s="710" t="s">
        <v>158</v>
      </c>
      <c r="AG107" s="709" t="str">
        <f t="shared" si="4"/>
        <v/>
      </c>
      <c r="AH107" s="861"/>
      <c r="AI107" s="862"/>
      <c r="AJ107" s="861"/>
      <c r="AK107" s="862"/>
    </row>
    <row r="108" spans="1:37" ht="36.75" customHeight="1">
      <c r="A108" s="692">
        <f t="shared" si="6"/>
        <v>97</v>
      </c>
      <c r="B108" s="693" t="str">
        <f>IF(基本情報入力シート!C130="","",基本情報入力シート!C130)</f>
        <v/>
      </c>
      <c r="C108" s="694" t="str">
        <f>IF(基本情報入力シート!D130="","",基本情報入力シート!D130)</f>
        <v/>
      </c>
      <c r="D108" s="695" t="str">
        <f>IF(基本情報入力シート!E130="","",基本情報入力シート!E130)</f>
        <v/>
      </c>
      <c r="E108" s="695" t="str">
        <f>IF(基本情報入力シート!F130="","",基本情報入力シート!F130)</f>
        <v/>
      </c>
      <c r="F108" s="695" t="str">
        <f>IF(基本情報入力シート!G130="","",基本情報入力シート!G130)</f>
        <v/>
      </c>
      <c r="G108" s="695" t="str">
        <f>IF(基本情報入力シート!H130="","",基本情報入力シート!H130)</f>
        <v/>
      </c>
      <c r="H108" s="695" t="str">
        <f>IF(基本情報入力シート!I130="","",基本情報入力シート!I130)</f>
        <v/>
      </c>
      <c r="I108" s="695" t="str">
        <f>IF(基本情報入力シート!J130="","",基本情報入力シート!J130)</f>
        <v/>
      </c>
      <c r="J108" s="695" t="str">
        <f>IF(基本情報入力シート!K130="","",基本情報入力シート!K130)</f>
        <v/>
      </c>
      <c r="K108" s="696" t="str">
        <f>IF(基本情報入力シート!L130="","",基本情報入力シート!L130)</f>
        <v/>
      </c>
      <c r="L108" s="697" t="str">
        <f>IF(基本情報入力シート!M130="","",基本情報入力シート!M130)</f>
        <v/>
      </c>
      <c r="M108" s="697" t="str">
        <f>IF(基本情報入力シート!R130="","",基本情報入力シート!R130)</f>
        <v/>
      </c>
      <c r="N108" s="697" t="str">
        <f>IF(基本情報入力シート!W130="","",基本情報入力シート!W130)</f>
        <v/>
      </c>
      <c r="O108" s="692" t="str">
        <f>IF(基本情報入力シート!X130="","",基本情報入力シート!X130)</f>
        <v/>
      </c>
      <c r="P108" s="698" t="str">
        <f>IF(基本情報入力シート!Y130="","",基本情報入力シート!Y130)</f>
        <v/>
      </c>
      <c r="Q108" s="698" t="str">
        <f>IF(基本情報入力シート!AB130="","",基本情報入力シート!AB130)</f>
        <v/>
      </c>
      <c r="R108" s="699"/>
      <c r="S108" s="535" t="str">
        <f>IF(基本情報入力シート!AA130="","",基本情報入力シート!AA130)</f>
        <v/>
      </c>
      <c r="T108" s="700" t="str">
        <f>IF(基本情報入力シート!Y130="","",VLOOKUP(P108,【参考】サービス種類別交付率!$A$3:$C$32,3,FALSE))</f>
        <v/>
      </c>
      <c r="U108" s="701" t="s">
        <v>153</v>
      </c>
      <c r="V108" s="702">
        <v>4</v>
      </c>
      <c r="W108" s="703" t="s">
        <v>11</v>
      </c>
      <c r="X108" s="863" t="str">
        <f t="array" ref="X108">IF(O108="","",①補助金計画書!$Z$32:$AA$32)</f>
        <v/>
      </c>
      <c r="Y108" s="704" t="s">
        <v>73</v>
      </c>
      <c r="Z108" s="864">
        <v>4</v>
      </c>
      <c r="AA108" s="705" t="s">
        <v>154</v>
      </c>
      <c r="AB108" s="864" t="str">
        <f t="array" ref="AB108">IF(O108="","",①補助金計画書!$AE$32:$AF$32)</f>
        <v/>
      </c>
      <c r="AC108" s="705" t="s">
        <v>156</v>
      </c>
      <c r="AD108" s="706" t="s">
        <v>157</v>
      </c>
      <c r="AE108" s="707" t="str">
        <f t="shared" si="5"/>
        <v/>
      </c>
      <c r="AF108" s="710" t="s">
        <v>158</v>
      </c>
      <c r="AG108" s="709" t="str">
        <f t="shared" si="4"/>
        <v/>
      </c>
      <c r="AH108" s="861"/>
      <c r="AI108" s="862"/>
      <c r="AJ108" s="861"/>
      <c r="AK108" s="862"/>
    </row>
    <row r="109" spans="1:37" ht="36.75" customHeight="1">
      <c r="A109" s="692">
        <f t="shared" si="6"/>
        <v>98</v>
      </c>
      <c r="B109" s="693" t="str">
        <f>IF(基本情報入力シート!C131="","",基本情報入力シート!C131)</f>
        <v/>
      </c>
      <c r="C109" s="694" t="str">
        <f>IF(基本情報入力シート!D131="","",基本情報入力シート!D131)</f>
        <v/>
      </c>
      <c r="D109" s="695" t="str">
        <f>IF(基本情報入力シート!E131="","",基本情報入力シート!E131)</f>
        <v/>
      </c>
      <c r="E109" s="695" t="str">
        <f>IF(基本情報入力シート!F131="","",基本情報入力シート!F131)</f>
        <v/>
      </c>
      <c r="F109" s="695" t="str">
        <f>IF(基本情報入力シート!G131="","",基本情報入力シート!G131)</f>
        <v/>
      </c>
      <c r="G109" s="695" t="str">
        <f>IF(基本情報入力シート!H131="","",基本情報入力シート!H131)</f>
        <v/>
      </c>
      <c r="H109" s="695" t="str">
        <f>IF(基本情報入力シート!I131="","",基本情報入力シート!I131)</f>
        <v/>
      </c>
      <c r="I109" s="695" t="str">
        <f>IF(基本情報入力シート!J131="","",基本情報入力シート!J131)</f>
        <v/>
      </c>
      <c r="J109" s="695" t="str">
        <f>IF(基本情報入力シート!K131="","",基本情報入力シート!K131)</f>
        <v/>
      </c>
      <c r="K109" s="696" t="str">
        <f>IF(基本情報入力シート!L131="","",基本情報入力シート!L131)</f>
        <v/>
      </c>
      <c r="L109" s="697" t="str">
        <f>IF(基本情報入力シート!M131="","",基本情報入力シート!M131)</f>
        <v/>
      </c>
      <c r="M109" s="697" t="str">
        <f>IF(基本情報入力シート!R131="","",基本情報入力シート!R131)</f>
        <v/>
      </c>
      <c r="N109" s="697" t="str">
        <f>IF(基本情報入力シート!W131="","",基本情報入力シート!W131)</f>
        <v/>
      </c>
      <c r="O109" s="692" t="str">
        <f>IF(基本情報入力シート!X131="","",基本情報入力シート!X131)</f>
        <v/>
      </c>
      <c r="P109" s="698" t="str">
        <f>IF(基本情報入力シート!Y131="","",基本情報入力シート!Y131)</f>
        <v/>
      </c>
      <c r="Q109" s="698" t="str">
        <f>IF(基本情報入力シート!AB131="","",基本情報入力シート!AB131)</f>
        <v/>
      </c>
      <c r="R109" s="699"/>
      <c r="S109" s="535" t="str">
        <f>IF(基本情報入力シート!AA131="","",基本情報入力シート!AA131)</f>
        <v/>
      </c>
      <c r="T109" s="700" t="str">
        <f>IF(基本情報入力シート!Y131="","",VLOOKUP(P109,【参考】サービス種類別交付率!$A$3:$C$32,3,FALSE))</f>
        <v/>
      </c>
      <c r="U109" s="701" t="s">
        <v>153</v>
      </c>
      <c r="V109" s="702">
        <v>4</v>
      </c>
      <c r="W109" s="703" t="s">
        <v>11</v>
      </c>
      <c r="X109" s="863" t="str">
        <f t="array" ref="X109">IF(O109="","",①補助金計画書!$Z$32:$AA$32)</f>
        <v/>
      </c>
      <c r="Y109" s="704" t="s">
        <v>73</v>
      </c>
      <c r="Z109" s="864">
        <v>4</v>
      </c>
      <c r="AA109" s="705" t="s">
        <v>154</v>
      </c>
      <c r="AB109" s="864" t="str">
        <f t="array" ref="AB109">IF(O109="","",①補助金計画書!$AE$32:$AF$32)</f>
        <v/>
      </c>
      <c r="AC109" s="705" t="s">
        <v>156</v>
      </c>
      <c r="AD109" s="706" t="s">
        <v>157</v>
      </c>
      <c r="AE109" s="707" t="str">
        <f t="shared" si="5"/>
        <v/>
      </c>
      <c r="AF109" s="710" t="s">
        <v>158</v>
      </c>
      <c r="AG109" s="709" t="str">
        <f t="shared" si="4"/>
        <v/>
      </c>
      <c r="AH109" s="861"/>
      <c r="AI109" s="862"/>
      <c r="AJ109" s="861"/>
      <c r="AK109" s="862"/>
    </row>
    <row r="110" spans="1:37" ht="36.75" customHeight="1">
      <c r="A110" s="692">
        <f t="shared" si="6"/>
        <v>99</v>
      </c>
      <c r="B110" s="693" t="str">
        <f>IF(基本情報入力シート!C132="","",基本情報入力シート!C132)</f>
        <v/>
      </c>
      <c r="C110" s="694" t="str">
        <f>IF(基本情報入力シート!D132="","",基本情報入力シート!D132)</f>
        <v/>
      </c>
      <c r="D110" s="695" t="str">
        <f>IF(基本情報入力シート!E132="","",基本情報入力シート!E132)</f>
        <v/>
      </c>
      <c r="E110" s="695" t="str">
        <f>IF(基本情報入力シート!F132="","",基本情報入力シート!F132)</f>
        <v/>
      </c>
      <c r="F110" s="695" t="str">
        <f>IF(基本情報入力シート!G132="","",基本情報入力シート!G132)</f>
        <v/>
      </c>
      <c r="G110" s="695" t="str">
        <f>IF(基本情報入力シート!H132="","",基本情報入力シート!H132)</f>
        <v/>
      </c>
      <c r="H110" s="695" t="str">
        <f>IF(基本情報入力シート!I132="","",基本情報入力シート!I132)</f>
        <v/>
      </c>
      <c r="I110" s="695" t="str">
        <f>IF(基本情報入力シート!J132="","",基本情報入力シート!J132)</f>
        <v/>
      </c>
      <c r="J110" s="695" t="str">
        <f>IF(基本情報入力シート!K132="","",基本情報入力シート!K132)</f>
        <v/>
      </c>
      <c r="K110" s="696" t="str">
        <f>IF(基本情報入力シート!L132="","",基本情報入力シート!L132)</f>
        <v/>
      </c>
      <c r="L110" s="697" t="str">
        <f>IF(基本情報入力シート!M132="","",基本情報入力シート!M132)</f>
        <v/>
      </c>
      <c r="M110" s="697" t="str">
        <f>IF(基本情報入力シート!R132="","",基本情報入力シート!R132)</f>
        <v/>
      </c>
      <c r="N110" s="697" t="str">
        <f>IF(基本情報入力シート!W132="","",基本情報入力シート!W132)</f>
        <v/>
      </c>
      <c r="O110" s="692" t="str">
        <f>IF(基本情報入力シート!X132="","",基本情報入力シート!X132)</f>
        <v/>
      </c>
      <c r="P110" s="698" t="str">
        <f>IF(基本情報入力シート!Y132="","",基本情報入力シート!Y132)</f>
        <v/>
      </c>
      <c r="Q110" s="698" t="str">
        <f>IF(基本情報入力シート!AB132="","",基本情報入力シート!AB132)</f>
        <v/>
      </c>
      <c r="R110" s="699"/>
      <c r="S110" s="535" t="str">
        <f>IF(基本情報入力シート!AA132="","",基本情報入力シート!AA132)</f>
        <v/>
      </c>
      <c r="T110" s="700" t="str">
        <f>IF(基本情報入力シート!Y132="","",VLOOKUP(P110,【参考】サービス種類別交付率!$A$3:$C$32,3,FALSE))</f>
        <v/>
      </c>
      <c r="U110" s="701" t="s">
        <v>153</v>
      </c>
      <c r="V110" s="702">
        <v>4</v>
      </c>
      <c r="W110" s="703" t="s">
        <v>11</v>
      </c>
      <c r="X110" s="863" t="str">
        <f t="array" ref="X110">IF(O110="","",①補助金計画書!$Z$32:$AA$32)</f>
        <v/>
      </c>
      <c r="Y110" s="704" t="s">
        <v>73</v>
      </c>
      <c r="Z110" s="864">
        <v>4</v>
      </c>
      <c r="AA110" s="705" t="s">
        <v>154</v>
      </c>
      <c r="AB110" s="864" t="str">
        <f t="array" ref="AB110">IF(O110="","",①補助金計画書!$AE$32:$AF$32)</f>
        <v/>
      </c>
      <c r="AC110" s="705" t="s">
        <v>156</v>
      </c>
      <c r="AD110" s="706" t="s">
        <v>157</v>
      </c>
      <c r="AE110" s="707" t="str">
        <f t="shared" si="5"/>
        <v/>
      </c>
      <c r="AF110" s="710" t="s">
        <v>158</v>
      </c>
      <c r="AG110" s="709" t="str">
        <f t="shared" si="4"/>
        <v/>
      </c>
      <c r="AH110" s="861"/>
      <c r="AI110" s="862"/>
      <c r="AJ110" s="861"/>
      <c r="AK110" s="862"/>
    </row>
    <row r="111" spans="1:37" ht="36.75" customHeight="1">
      <c r="A111" s="692">
        <f t="shared" si="6"/>
        <v>100</v>
      </c>
      <c r="B111" s="693" t="str">
        <f>IF(基本情報入力シート!C133="","",基本情報入力シート!C133)</f>
        <v/>
      </c>
      <c r="C111" s="694" t="str">
        <f>IF(基本情報入力シート!D133="","",基本情報入力シート!D133)</f>
        <v/>
      </c>
      <c r="D111" s="695" t="str">
        <f>IF(基本情報入力シート!E133="","",基本情報入力シート!E133)</f>
        <v/>
      </c>
      <c r="E111" s="695" t="str">
        <f>IF(基本情報入力シート!F133="","",基本情報入力シート!F133)</f>
        <v/>
      </c>
      <c r="F111" s="695" t="str">
        <f>IF(基本情報入力シート!G133="","",基本情報入力シート!G133)</f>
        <v/>
      </c>
      <c r="G111" s="695" t="str">
        <f>IF(基本情報入力シート!H133="","",基本情報入力シート!H133)</f>
        <v/>
      </c>
      <c r="H111" s="695" t="str">
        <f>IF(基本情報入力シート!I133="","",基本情報入力シート!I133)</f>
        <v/>
      </c>
      <c r="I111" s="695" t="str">
        <f>IF(基本情報入力シート!J133="","",基本情報入力シート!J133)</f>
        <v/>
      </c>
      <c r="J111" s="695" t="str">
        <f>IF(基本情報入力シート!K133="","",基本情報入力シート!K133)</f>
        <v/>
      </c>
      <c r="K111" s="696" t="str">
        <f>IF(基本情報入力シート!L133="","",基本情報入力シート!L133)</f>
        <v/>
      </c>
      <c r="L111" s="697" t="str">
        <f>IF(基本情報入力シート!M133="","",基本情報入力シート!M133)</f>
        <v/>
      </c>
      <c r="M111" s="697" t="str">
        <f>IF(基本情報入力シート!R133="","",基本情報入力シート!R133)</f>
        <v/>
      </c>
      <c r="N111" s="697" t="str">
        <f>IF(基本情報入力シート!W133="","",基本情報入力シート!W133)</f>
        <v/>
      </c>
      <c r="O111" s="692" t="str">
        <f>IF(基本情報入力シート!X133="","",基本情報入力シート!X133)</f>
        <v/>
      </c>
      <c r="P111" s="698" t="str">
        <f>IF(基本情報入力シート!Y133="","",基本情報入力シート!Y133)</f>
        <v/>
      </c>
      <c r="Q111" s="698" t="str">
        <f>IF(基本情報入力シート!AB133="","",基本情報入力シート!AB133)</f>
        <v/>
      </c>
      <c r="R111" s="699"/>
      <c r="S111" s="535" t="str">
        <f>IF(基本情報入力シート!AA133="","",基本情報入力シート!AA133)</f>
        <v/>
      </c>
      <c r="T111" s="700" t="str">
        <f>IF(基本情報入力シート!Y133="","",VLOOKUP(P111,【参考】サービス種類別交付率!$A$3:$C$32,3,FALSE))</f>
        <v/>
      </c>
      <c r="U111" s="701" t="s">
        <v>153</v>
      </c>
      <c r="V111" s="702">
        <v>4</v>
      </c>
      <c r="W111" s="703" t="s">
        <v>11</v>
      </c>
      <c r="X111" s="863" t="str">
        <f t="array" ref="X111">IF(O111="","",①補助金計画書!$Z$32:$AA$32)</f>
        <v/>
      </c>
      <c r="Y111" s="704" t="s">
        <v>73</v>
      </c>
      <c r="Z111" s="864">
        <v>4</v>
      </c>
      <c r="AA111" s="705" t="s">
        <v>154</v>
      </c>
      <c r="AB111" s="864" t="str">
        <f t="array" ref="AB111">IF(O111="","",①補助金計画書!$AE$32:$AF$32)</f>
        <v/>
      </c>
      <c r="AC111" s="705" t="s">
        <v>156</v>
      </c>
      <c r="AD111" s="706" t="s">
        <v>157</v>
      </c>
      <c r="AE111" s="707" t="str">
        <f t="shared" si="5"/>
        <v/>
      </c>
      <c r="AF111" s="710" t="s">
        <v>158</v>
      </c>
      <c r="AG111" s="709" t="str">
        <f t="shared" si="4"/>
        <v/>
      </c>
      <c r="AH111" s="861"/>
      <c r="AI111" s="862"/>
      <c r="AJ111" s="861"/>
      <c r="AK111" s="862"/>
    </row>
  </sheetData>
  <sheetProtection formatCells="0" formatColumns="0" formatRows="0" insertRows="0" deleteRows="0" autoFilter="0"/>
  <autoFilter ref="L11:AG11" xr:uid="{00000000-0009-0000-0000-000006000000}"/>
  <mergeCells count="15">
    <mergeCell ref="AG7:AK8"/>
    <mergeCell ref="A3:C3"/>
    <mergeCell ref="D3:O3"/>
    <mergeCell ref="A5:N5"/>
    <mergeCell ref="A7:A10"/>
    <mergeCell ref="B7:K10"/>
    <mergeCell ref="L7:L10"/>
    <mergeCell ref="O7:O10"/>
    <mergeCell ref="M8:N8"/>
    <mergeCell ref="P7:P10"/>
    <mergeCell ref="R7:R10"/>
    <mergeCell ref="S7:S10"/>
    <mergeCell ref="T7:T10"/>
    <mergeCell ref="U7:AF10"/>
    <mergeCell ref="Q7:Q10"/>
  </mergeCells>
  <phoneticPr fontId="6"/>
  <dataValidations count="2">
    <dataValidation imeMode="halfAlpha" allowBlank="1" showInputMessage="1" showErrorMessage="1" sqref="Z12:Z111 AB12:AB111 V12:V111 X12:X111 S12:S111 B12:Q111" xr:uid="{00000000-0002-0000-0600-000000000000}"/>
    <dataValidation type="list" imeMode="halfAlpha" allowBlank="1" showInputMessage="1" showErrorMessage="1" sqref="R12:R111" xr:uid="{626CD2A8-AA21-4BE7-9015-78EA5455BC19}">
      <formula1>"Ⅰ,Ⅱ,Ⅲ"</formula1>
    </dataValidation>
  </dataValidations>
  <pageMargins left="0.39370078740157483" right="0.39370078740157483" top="0.6692913385826772" bottom="0.43307086614173229" header="0.31496062992125984" footer="0.35433070866141736"/>
  <pageSetup paperSize="9" scale="48" fitToHeight="2" orientation="landscape" r:id="rId1"/>
  <headerFooter alignWithMargins="0"/>
  <rowBreaks count="1" manualBreakCount="1">
    <brk id="31"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530" t="s">
        <v>257</v>
      </c>
      <c r="B2" s="1531"/>
      <c r="C2" s="1536" t="s">
        <v>258</v>
      </c>
      <c r="D2" s="1536"/>
      <c r="E2" s="1536"/>
      <c r="F2" s="1527" t="s">
        <v>259</v>
      </c>
      <c r="G2" s="1528"/>
      <c r="H2" s="1528"/>
      <c r="I2" s="1529"/>
    </row>
    <row r="3" spans="1:11" ht="39" customHeight="1">
      <c r="A3" s="1532"/>
      <c r="B3" s="1533"/>
      <c r="C3" s="1537" t="s">
        <v>282</v>
      </c>
      <c r="D3" s="1537"/>
      <c r="E3" s="1537"/>
      <c r="F3" s="1538" t="s">
        <v>260</v>
      </c>
      <c r="G3" s="1534"/>
      <c r="H3" s="1534"/>
      <c r="I3" s="43" t="s">
        <v>261</v>
      </c>
    </row>
    <row r="4" spans="1:11" ht="18" customHeight="1">
      <c r="A4" s="1534"/>
      <c r="B4" s="1535"/>
      <c r="C4" s="43" t="s">
        <v>65</v>
      </c>
      <c r="D4" s="43" t="s">
        <v>66</v>
      </c>
      <c r="E4" s="43" t="s">
        <v>67</v>
      </c>
      <c r="F4" s="43" t="s">
        <v>21</v>
      </c>
      <c r="G4" s="48" t="s">
        <v>22</v>
      </c>
      <c r="H4" s="48" t="s">
        <v>328</v>
      </c>
      <c r="I4" s="43" t="s">
        <v>21</v>
      </c>
      <c r="K4" s="589" t="s">
        <v>373</v>
      </c>
    </row>
    <row r="5" spans="1:11" ht="16.899999999999999" customHeight="1">
      <c r="A5" s="49" t="s">
        <v>262</v>
      </c>
      <c r="B5" s="50"/>
      <c r="C5" s="51">
        <v>0.27400000000000002</v>
      </c>
      <c r="D5" s="51">
        <v>0.2</v>
      </c>
      <c r="E5" s="51">
        <v>0.111</v>
      </c>
      <c r="F5" s="51">
        <v>7.0000000000000007E-2</v>
      </c>
      <c r="G5" s="51">
        <v>5.5E-2</v>
      </c>
      <c r="H5" s="53" t="s">
        <v>329</v>
      </c>
      <c r="I5" s="590" t="s">
        <v>263</v>
      </c>
      <c r="K5" s="5">
        <v>1</v>
      </c>
    </row>
    <row r="6" spans="1:11" ht="16.899999999999999" customHeight="1">
      <c r="A6" s="49" t="s">
        <v>264</v>
      </c>
      <c r="B6" s="50"/>
      <c r="C6" s="51">
        <v>0.2</v>
      </c>
      <c r="D6" s="51">
        <v>0.14599999999999999</v>
      </c>
      <c r="E6" s="51">
        <v>8.1000000000000003E-2</v>
      </c>
      <c r="F6" s="51">
        <v>7.0000000000000007E-2</v>
      </c>
      <c r="G6" s="51">
        <v>5.5E-2</v>
      </c>
      <c r="H6" s="53" t="s">
        <v>329</v>
      </c>
      <c r="I6" s="590" t="s">
        <v>263</v>
      </c>
      <c r="K6" s="5">
        <v>2</v>
      </c>
    </row>
    <row r="7" spans="1:11" ht="16.899999999999999" customHeight="1">
      <c r="A7" s="49" t="s">
        <v>363</v>
      </c>
      <c r="B7" s="50"/>
      <c r="C7" s="51">
        <v>0.27400000000000002</v>
      </c>
      <c r="D7" s="51">
        <v>0.2</v>
      </c>
      <c r="E7" s="51">
        <v>0.111</v>
      </c>
      <c r="F7" s="51">
        <v>7.0000000000000007E-2</v>
      </c>
      <c r="G7" s="51">
        <v>5.5E-2</v>
      </c>
      <c r="H7" s="53" t="s">
        <v>329</v>
      </c>
      <c r="I7" s="590" t="s">
        <v>263</v>
      </c>
      <c r="K7" s="5">
        <v>3</v>
      </c>
    </row>
    <row r="8" spans="1:11" ht="16.899999999999999" customHeight="1">
      <c r="A8" s="49" t="s">
        <v>265</v>
      </c>
      <c r="B8" s="50"/>
      <c r="C8" s="51">
        <v>0.23899999999999999</v>
      </c>
      <c r="D8" s="51">
        <v>0.17499999999999999</v>
      </c>
      <c r="E8" s="51">
        <v>9.7000000000000003E-2</v>
      </c>
      <c r="F8" s="51">
        <v>7.0000000000000007E-2</v>
      </c>
      <c r="G8" s="51">
        <v>5.5E-2</v>
      </c>
      <c r="H8" s="53" t="s">
        <v>329</v>
      </c>
      <c r="I8" s="590" t="s">
        <v>263</v>
      </c>
      <c r="K8" s="5">
        <v>4</v>
      </c>
    </row>
    <row r="9" spans="1:11" ht="16.899999999999999" customHeight="1">
      <c r="A9" s="49" t="s">
        <v>269</v>
      </c>
      <c r="B9" s="50"/>
      <c r="C9" s="51">
        <v>8.8999999999999996E-2</v>
      </c>
      <c r="D9" s="51">
        <v>6.5000000000000002E-2</v>
      </c>
      <c r="E9" s="51">
        <v>3.5999999999999997E-2</v>
      </c>
      <c r="F9" s="53" t="s">
        <v>365</v>
      </c>
      <c r="G9" s="53" t="s">
        <v>365</v>
      </c>
      <c r="H9" s="51">
        <v>6.0999999999999999E-2</v>
      </c>
      <c r="I9" s="590" t="s">
        <v>179</v>
      </c>
      <c r="K9" s="5">
        <v>5</v>
      </c>
    </row>
    <row r="10" spans="1:11" ht="16.899999999999999" customHeight="1">
      <c r="A10" s="49" t="s">
        <v>268</v>
      </c>
      <c r="B10" s="50"/>
      <c r="C10" s="51">
        <v>4.3999999999999997E-2</v>
      </c>
      <c r="D10" s="51">
        <v>3.2000000000000001E-2</v>
      </c>
      <c r="E10" s="51">
        <v>1.7999999999999999E-2</v>
      </c>
      <c r="F10" s="51">
        <v>1.4E-2</v>
      </c>
      <c r="G10" s="51">
        <v>1.2999999999999999E-2</v>
      </c>
      <c r="H10" s="53" t="s">
        <v>329</v>
      </c>
      <c r="I10" s="590" t="s">
        <v>267</v>
      </c>
      <c r="K10" s="5">
        <v>6</v>
      </c>
    </row>
    <row r="11" spans="1:11" ht="16.899999999999999" customHeight="1">
      <c r="A11" s="49" t="s">
        <v>270</v>
      </c>
      <c r="B11" s="50"/>
      <c r="C11" s="51">
        <v>8.5999999999999993E-2</v>
      </c>
      <c r="D11" s="51">
        <v>6.3E-2</v>
      </c>
      <c r="E11" s="51">
        <v>3.5000000000000003E-2</v>
      </c>
      <c r="F11" s="53" t="s">
        <v>329</v>
      </c>
      <c r="G11" s="53" t="s">
        <v>329</v>
      </c>
      <c r="H11" s="52">
        <v>2.1000000000000001E-2</v>
      </c>
      <c r="I11" s="590" t="s">
        <v>335</v>
      </c>
      <c r="K11" s="5">
        <v>7</v>
      </c>
    </row>
    <row r="12" spans="1:11" ht="16.899999999999999" customHeight="1">
      <c r="A12" s="49" t="s">
        <v>364</v>
      </c>
      <c r="B12" s="50"/>
      <c r="C12" s="51">
        <v>8.5999999999999993E-2</v>
      </c>
      <c r="D12" s="51">
        <v>6.3E-2</v>
      </c>
      <c r="E12" s="51">
        <v>3.5000000000000003E-2</v>
      </c>
      <c r="F12" s="53" t="s">
        <v>329</v>
      </c>
      <c r="G12" s="53" t="s">
        <v>329</v>
      </c>
      <c r="H12" s="52">
        <v>2.1000000000000001E-2</v>
      </c>
      <c r="I12" s="590" t="s">
        <v>336</v>
      </c>
      <c r="K12" s="5">
        <v>8</v>
      </c>
    </row>
    <row r="13" spans="1:11" ht="16.899999999999999" customHeight="1">
      <c r="A13" s="49" t="s">
        <v>266</v>
      </c>
      <c r="B13" s="50"/>
      <c r="C13" s="51">
        <v>6.4000000000000001E-2</v>
      </c>
      <c r="D13" s="51">
        <v>4.7E-2</v>
      </c>
      <c r="E13" s="51">
        <v>2.5999999999999999E-2</v>
      </c>
      <c r="F13" s="51">
        <v>2.1000000000000001E-2</v>
      </c>
      <c r="G13" s="51">
        <v>1.9E-2</v>
      </c>
      <c r="H13" s="53" t="s">
        <v>329</v>
      </c>
      <c r="I13" s="590" t="s">
        <v>267</v>
      </c>
      <c r="K13" s="5">
        <v>9</v>
      </c>
    </row>
    <row r="14" spans="1:11" ht="16.899999999999999" customHeight="1">
      <c r="A14" s="49" t="s">
        <v>397</v>
      </c>
      <c r="B14" s="50"/>
      <c r="C14" s="51">
        <v>6.7000000000000004E-2</v>
      </c>
      <c r="D14" s="51">
        <v>4.9000000000000002E-2</v>
      </c>
      <c r="E14" s="51">
        <v>2.7E-2</v>
      </c>
      <c r="F14" s="51">
        <v>0.04</v>
      </c>
      <c r="G14" s="51">
        <v>3.5999999999999997E-2</v>
      </c>
      <c r="H14" s="53" t="s">
        <v>329</v>
      </c>
      <c r="I14" s="590" t="s">
        <v>267</v>
      </c>
      <c r="K14" s="5">
        <v>10</v>
      </c>
    </row>
    <row r="15" spans="1:11" ht="16.899999999999999" customHeight="1">
      <c r="A15" s="49" t="s">
        <v>271</v>
      </c>
      <c r="B15" s="50"/>
      <c r="C15" s="51">
        <v>6.7000000000000004E-2</v>
      </c>
      <c r="D15" s="51">
        <v>4.9000000000000002E-2</v>
      </c>
      <c r="E15" s="51">
        <v>2.7E-2</v>
      </c>
      <c r="F15" s="51">
        <v>0.04</v>
      </c>
      <c r="G15" s="51">
        <v>3.5999999999999997E-2</v>
      </c>
      <c r="H15" s="53" t="s">
        <v>329</v>
      </c>
      <c r="I15" s="590" t="s">
        <v>267</v>
      </c>
      <c r="K15" s="5">
        <v>11</v>
      </c>
    </row>
    <row r="16" spans="1:11" ht="16.899999999999999" customHeight="1">
      <c r="A16" s="49" t="s">
        <v>272</v>
      </c>
      <c r="B16" s="50"/>
      <c r="C16" s="51">
        <v>6.4000000000000001E-2</v>
      </c>
      <c r="D16" s="51">
        <v>4.7E-2</v>
      </c>
      <c r="E16" s="51">
        <v>2.5999999999999999E-2</v>
      </c>
      <c r="F16" s="51">
        <v>1.7000000000000001E-2</v>
      </c>
      <c r="G16" s="51">
        <v>1.4999999999999999E-2</v>
      </c>
      <c r="H16" s="53" t="s">
        <v>329</v>
      </c>
      <c r="I16" s="590" t="s">
        <v>267</v>
      </c>
      <c r="K16" s="5">
        <v>12</v>
      </c>
    </row>
    <row r="17" spans="1:9" ht="16.899999999999999" customHeight="1">
      <c r="A17" s="49" t="s">
        <v>273</v>
      </c>
      <c r="B17" s="50"/>
      <c r="C17" s="51">
        <v>5.7000000000000002E-2</v>
      </c>
      <c r="D17" s="51">
        <v>4.1000000000000002E-2</v>
      </c>
      <c r="E17" s="51">
        <v>2.3E-2</v>
      </c>
      <c r="F17" s="51">
        <v>1.7000000000000001E-2</v>
      </c>
      <c r="G17" s="51">
        <v>1.4999999999999999E-2</v>
      </c>
      <c r="H17" s="53" t="s">
        <v>329</v>
      </c>
      <c r="I17" s="590" t="s">
        <v>267</v>
      </c>
    </row>
    <row r="18" spans="1:9" ht="16.899999999999999" customHeight="1">
      <c r="A18" s="49" t="s">
        <v>274</v>
      </c>
      <c r="B18" s="50"/>
      <c r="C18" s="51">
        <v>5.3999999999999999E-2</v>
      </c>
      <c r="D18" s="51">
        <v>0.04</v>
      </c>
      <c r="E18" s="51">
        <v>2.1999999999999999E-2</v>
      </c>
      <c r="F18" s="51">
        <v>1.7000000000000001E-2</v>
      </c>
      <c r="G18" s="51">
        <v>1.4999999999999999E-2</v>
      </c>
      <c r="H18" s="53" t="s">
        <v>329</v>
      </c>
      <c r="I18" s="590" t="s">
        <v>267</v>
      </c>
    </row>
    <row r="19" spans="1:9" ht="16.899999999999999" customHeight="1">
      <c r="A19" s="49" t="s">
        <v>398</v>
      </c>
      <c r="B19" s="50"/>
      <c r="C19" s="51">
        <v>8.5999999999999993E-2</v>
      </c>
      <c r="D19" s="51">
        <v>6.3E-2</v>
      </c>
      <c r="E19" s="51">
        <v>3.5000000000000003E-2</v>
      </c>
      <c r="F19" s="51">
        <v>1.9E-2</v>
      </c>
      <c r="G19" s="51">
        <v>1.6E-2</v>
      </c>
      <c r="H19" s="53" t="s">
        <v>329</v>
      </c>
      <c r="I19" s="590" t="s">
        <v>267</v>
      </c>
    </row>
    <row r="20" spans="1:9" ht="16.899999999999999" customHeight="1">
      <c r="A20" s="49" t="s">
        <v>395</v>
      </c>
      <c r="B20" s="50"/>
      <c r="C20" s="51">
        <v>8.5999999999999993E-2</v>
      </c>
      <c r="D20" s="51">
        <v>6.3E-2</v>
      </c>
      <c r="E20" s="51">
        <v>3.5000000000000003E-2</v>
      </c>
      <c r="F20" s="51">
        <v>1.9E-2</v>
      </c>
      <c r="G20" s="51">
        <v>1.6E-2</v>
      </c>
      <c r="H20" s="53" t="s">
        <v>329</v>
      </c>
      <c r="I20" s="590" t="s">
        <v>267</v>
      </c>
    </row>
    <row r="21" spans="1:9" ht="16.899999999999999" customHeight="1">
      <c r="A21" s="49" t="s">
        <v>396</v>
      </c>
      <c r="B21" s="50"/>
      <c r="C21" s="51">
        <v>0.15</v>
      </c>
      <c r="D21" s="51">
        <v>0.11</v>
      </c>
      <c r="E21" s="51">
        <v>6.0999999999999999E-2</v>
      </c>
      <c r="F21" s="51">
        <v>1.9E-2</v>
      </c>
      <c r="G21" s="51">
        <v>1.6E-2</v>
      </c>
      <c r="H21" s="53" t="s">
        <v>329</v>
      </c>
      <c r="I21" s="590" t="s">
        <v>267</v>
      </c>
    </row>
    <row r="22" spans="1:9" ht="16.899999999999999" customHeight="1">
      <c r="A22" s="49" t="s">
        <v>275</v>
      </c>
      <c r="B22" s="50"/>
      <c r="C22" s="51">
        <v>8.1000000000000003E-2</v>
      </c>
      <c r="D22" s="51">
        <v>5.8999999999999997E-2</v>
      </c>
      <c r="E22" s="51">
        <v>3.3000000000000002E-2</v>
      </c>
      <c r="F22" s="51">
        <v>1.2999999999999999E-2</v>
      </c>
      <c r="G22" s="51">
        <v>0.01</v>
      </c>
      <c r="H22" s="53" t="s">
        <v>329</v>
      </c>
      <c r="I22" s="590" t="s">
        <v>267</v>
      </c>
    </row>
    <row r="23" spans="1:9" ht="16.899999999999999" customHeight="1">
      <c r="A23" s="49" t="s">
        <v>276</v>
      </c>
      <c r="B23" s="50"/>
      <c r="C23" s="51">
        <v>0.126</v>
      </c>
      <c r="D23" s="51">
        <v>9.1999999999999998E-2</v>
      </c>
      <c r="E23" s="51">
        <v>5.0999999999999997E-2</v>
      </c>
      <c r="F23" s="51">
        <v>1.2999999999999999E-2</v>
      </c>
      <c r="G23" s="51">
        <v>0.01</v>
      </c>
      <c r="H23" s="53" t="s">
        <v>329</v>
      </c>
      <c r="I23" s="590" t="s">
        <v>267</v>
      </c>
    </row>
    <row r="24" spans="1:9" ht="16.899999999999999" customHeight="1">
      <c r="A24" s="49" t="s">
        <v>277</v>
      </c>
      <c r="B24" s="50"/>
      <c r="C24" s="51">
        <v>8.4000000000000005E-2</v>
      </c>
      <c r="D24" s="51">
        <v>6.0999999999999999E-2</v>
      </c>
      <c r="E24" s="51">
        <v>3.4000000000000002E-2</v>
      </c>
      <c r="F24" s="51">
        <v>1.2999999999999999E-2</v>
      </c>
      <c r="G24" s="51">
        <v>0.01</v>
      </c>
      <c r="H24" s="53" t="s">
        <v>329</v>
      </c>
      <c r="I24" s="590" t="s">
        <v>267</v>
      </c>
    </row>
    <row r="25" spans="1:9" ht="16.899999999999999" customHeight="1">
      <c r="A25" s="49" t="s">
        <v>278</v>
      </c>
      <c r="B25" s="50"/>
      <c r="C25" s="51">
        <v>8.1000000000000003E-2</v>
      </c>
      <c r="D25" s="51">
        <v>5.8999999999999997E-2</v>
      </c>
      <c r="E25" s="51">
        <v>3.3000000000000002E-2</v>
      </c>
      <c r="F25" s="53" t="s">
        <v>329</v>
      </c>
      <c r="G25" s="53" t="s">
        <v>329</v>
      </c>
      <c r="H25" s="51">
        <v>1.0999999999999999E-2</v>
      </c>
      <c r="I25" s="590" t="s">
        <v>335</v>
      </c>
    </row>
    <row r="26" spans="1:9" ht="16.899999999999999" customHeight="1">
      <c r="A26" s="49" t="s">
        <v>279</v>
      </c>
      <c r="B26" s="50"/>
      <c r="C26" s="51">
        <v>8.1000000000000003E-2</v>
      </c>
      <c r="D26" s="51">
        <v>5.8999999999999997E-2</v>
      </c>
      <c r="E26" s="51">
        <v>3.3000000000000002E-2</v>
      </c>
      <c r="F26" s="53" t="s">
        <v>329</v>
      </c>
      <c r="G26" s="53" t="s">
        <v>329</v>
      </c>
      <c r="H26" s="51">
        <v>1.0999999999999999E-2</v>
      </c>
      <c r="I26" s="590" t="s">
        <v>179</v>
      </c>
    </row>
    <row r="27" spans="1:9" ht="16.899999999999999" customHeight="1">
      <c r="A27" s="49" t="s">
        <v>280</v>
      </c>
      <c r="B27" s="50"/>
      <c r="C27" s="51">
        <v>9.9000000000000005E-2</v>
      </c>
      <c r="D27" s="51">
        <v>7.1999999999999995E-2</v>
      </c>
      <c r="E27" s="51">
        <v>0.04</v>
      </c>
      <c r="F27" s="51">
        <v>4.2999999999999997E-2</v>
      </c>
      <c r="G27" s="51">
        <v>3.9E-2</v>
      </c>
      <c r="H27" s="53" t="s">
        <v>365</v>
      </c>
      <c r="I27" s="590" t="s">
        <v>267</v>
      </c>
    </row>
    <row r="28" spans="1:9" ht="16.899999999999999" customHeight="1" thickBot="1">
      <c r="A28" s="624" t="s">
        <v>281</v>
      </c>
      <c r="B28" s="625"/>
      <c r="C28" s="626">
        <v>7.9000000000000001E-2</v>
      </c>
      <c r="D28" s="626">
        <v>5.8000000000000003E-2</v>
      </c>
      <c r="E28" s="626">
        <v>3.2000000000000001E-2</v>
      </c>
      <c r="F28" s="626">
        <v>4.2999999999999997E-2</v>
      </c>
      <c r="G28" s="626">
        <v>3.9E-2</v>
      </c>
      <c r="H28" s="627" t="s">
        <v>365</v>
      </c>
      <c r="I28" s="628" t="s">
        <v>267</v>
      </c>
    </row>
    <row r="29" spans="1:9" s="614" customFormat="1" ht="17.100000000000001" customHeight="1" thickTop="1">
      <c r="A29" s="618" t="s">
        <v>409</v>
      </c>
      <c r="B29" s="619"/>
      <c r="C29" s="620">
        <v>6.1000000000000006E-2</v>
      </c>
      <c r="D29" s="620">
        <v>4.4000000000000004E-2</v>
      </c>
      <c r="E29" s="620">
        <v>2.5000000000000001E-2</v>
      </c>
      <c r="F29" s="621" t="s">
        <v>329</v>
      </c>
      <c r="G29" s="621" t="s">
        <v>329</v>
      </c>
      <c r="H29" s="622">
        <v>1.7000000000000001E-2</v>
      </c>
      <c r="I29" s="623" t="s">
        <v>408</v>
      </c>
    </row>
    <row r="30" spans="1:9" s="614" customFormat="1" ht="17.100000000000001" customHeight="1">
      <c r="A30" s="49" t="s">
        <v>410</v>
      </c>
      <c r="B30" s="617"/>
      <c r="C30" s="615">
        <v>6.8000000000000005E-2</v>
      </c>
      <c r="D30" s="615">
        <v>0.05</v>
      </c>
      <c r="E30" s="615">
        <v>2.8000000000000001E-2</v>
      </c>
      <c r="F30" s="53" t="s">
        <v>329</v>
      </c>
      <c r="G30" s="53" t="s">
        <v>329</v>
      </c>
      <c r="H30" s="616">
        <v>2.5999999999999999E-2</v>
      </c>
      <c r="I30" s="590" t="s">
        <v>408</v>
      </c>
    </row>
    <row r="31" spans="1:9" s="614" customFormat="1" ht="17.100000000000001" customHeight="1">
      <c r="A31" s="49" t="s">
        <v>411</v>
      </c>
      <c r="B31" s="617"/>
      <c r="C31" s="615">
        <v>6.8000000000000005E-2</v>
      </c>
      <c r="D31" s="615">
        <v>0.05</v>
      </c>
      <c r="E31" s="615">
        <v>2.8000000000000001E-2</v>
      </c>
      <c r="F31" s="53" t="s">
        <v>329</v>
      </c>
      <c r="G31" s="53" t="s">
        <v>329</v>
      </c>
      <c r="H31" s="616">
        <v>2.5999999999999999E-2</v>
      </c>
      <c r="I31" s="590" t="s">
        <v>408</v>
      </c>
    </row>
    <row r="32" spans="1:9" s="614" customFormat="1" ht="17.100000000000001" customHeight="1">
      <c r="A32" s="49" t="s">
        <v>412</v>
      </c>
      <c r="B32" s="617"/>
      <c r="C32" s="615">
        <v>6.7000000000000004E-2</v>
      </c>
      <c r="D32" s="615">
        <v>4.9000000000000002E-2</v>
      </c>
      <c r="E32" s="615">
        <v>2.7E-2</v>
      </c>
      <c r="F32" s="53" t="s">
        <v>329</v>
      </c>
      <c r="G32" s="53" t="s">
        <v>329</v>
      </c>
      <c r="H32" s="616">
        <v>1.7999999999999999E-2</v>
      </c>
      <c r="I32" s="590" t="s">
        <v>408</v>
      </c>
    </row>
    <row r="33" spans="1:9" s="614" customFormat="1" ht="17.100000000000001" customHeight="1">
      <c r="A33" s="49" t="s">
        <v>413</v>
      </c>
      <c r="B33" s="617"/>
      <c r="C33" s="615">
        <v>6.5000000000000002E-2</v>
      </c>
      <c r="D33" s="615">
        <v>4.7E-2</v>
      </c>
      <c r="E33" s="615">
        <v>2.6000000000000002E-2</v>
      </c>
      <c r="F33" s="53" t="s">
        <v>329</v>
      </c>
      <c r="G33" s="53" t="s">
        <v>329</v>
      </c>
      <c r="H33" s="616">
        <v>1.7999999999999999E-2</v>
      </c>
      <c r="I33" s="590" t="s">
        <v>408</v>
      </c>
    </row>
    <row r="34" spans="1:9" s="614" customFormat="1" ht="17.100000000000001" customHeight="1">
      <c r="A34" s="49" t="s">
        <v>414</v>
      </c>
      <c r="B34" s="617"/>
      <c r="C34" s="615">
        <v>6.4000000000000001E-2</v>
      </c>
      <c r="D34" s="615">
        <v>4.7E-2</v>
      </c>
      <c r="E34" s="615">
        <v>2.6000000000000002E-2</v>
      </c>
      <c r="F34" s="53" t="s">
        <v>329</v>
      </c>
      <c r="G34" s="53" t="s">
        <v>329</v>
      </c>
      <c r="H34" s="616">
        <v>1.7999999999999999E-2</v>
      </c>
      <c r="I34" s="590" t="s">
        <v>408</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45130-7055-411D-B371-1A2270E31004}">
  <sheetPr>
    <tabColor rgb="FFFFC000"/>
  </sheetPr>
  <dimension ref="A1:D13"/>
  <sheetViews>
    <sheetView workbookViewId="0">
      <selection sqref="A1:C2"/>
    </sheetView>
  </sheetViews>
  <sheetFormatPr defaultRowHeight="36" customHeight="1"/>
  <cols>
    <col min="1" max="1" width="4.5" customWidth="1"/>
    <col min="2" max="2" width="20.25" customWidth="1"/>
    <col min="3" max="3" width="59" customWidth="1"/>
  </cols>
  <sheetData>
    <row r="1" spans="1:4" ht="36" customHeight="1">
      <c r="A1" s="1539" t="s">
        <v>530</v>
      </c>
      <c r="B1" s="1539"/>
      <c r="C1" s="1539"/>
      <c r="D1" s="872"/>
    </row>
    <row r="2" spans="1:4" ht="36" customHeight="1">
      <c r="A2" s="1540"/>
      <c r="B2" s="1540"/>
      <c r="C2" s="1540"/>
      <c r="D2" s="872"/>
    </row>
    <row r="3" spans="1:4" ht="36" customHeight="1">
      <c r="A3" s="1541" t="s">
        <v>531</v>
      </c>
      <c r="B3" s="873" t="s">
        <v>532</v>
      </c>
      <c r="C3" s="876" t="str">
        <f>IF(①補助金計画書!H10="","","〒"&amp;①補助金計画書!H10)</f>
        <v>〒630-1111</v>
      </c>
      <c r="D3" s="872"/>
    </row>
    <row r="4" spans="1:4" ht="36" customHeight="1">
      <c r="A4" s="1542"/>
      <c r="B4" s="873" t="s">
        <v>533</v>
      </c>
      <c r="C4" s="876" t="str">
        <f>IF(基本情報入力シート!M18="","",基本情報入力シート!M18&amp;基本情報入力シート!M19)</f>
        <v>奈良市奈良町111-1ヤマトビル　102号室</v>
      </c>
      <c r="D4" s="872"/>
    </row>
    <row r="5" spans="1:4" ht="36" customHeight="1">
      <c r="A5" s="1542"/>
      <c r="B5" s="873" t="s">
        <v>534</v>
      </c>
      <c r="C5" s="876" t="str">
        <f>IF(基本情報入力シート!M16="","",基本情報入力シート!M16)</f>
        <v>社会福祉法人ならけん</v>
      </c>
      <c r="D5" s="872"/>
    </row>
    <row r="6" spans="1:4" ht="36" customHeight="1">
      <c r="A6" s="1543"/>
      <c r="B6" s="874" t="s">
        <v>535</v>
      </c>
      <c r="C6" s="876" t="str">
        <f>IF(基本情報入力シート!M20="","",基本情報入力シート!M20&amp;"　　"&amp;基本情報入力シート!M21)</f>
        <v>理事長　　奈良　太郎</v>
      </c>
      <c r="D6" s="872"/>
    </row>
    <row r="7" spans="1:4" ht="36" customHeight="1">
      <c r="A7" s="1544" t="s">
        <v>536</v>
      </c>
      <c r="B7" s="873" t="s">
        <v>537</v>
      </c>
      <c r="C7" s="875" t="s">
        <v>542</v>
      </c>
      <c r="D7" s="872"/>
    </row>
    <row r="8" spans="1:4" ht="36" customHeight="1">
      <c r="A8" s="1545"/>
      <c r="B8" s="873" t="s">
        <v>538</v>
      </c>
      <c r="C8" s="875" t="s">
        <v>543</v>
      </c>
      <c r="D8" s="872"/>
    </row>
    <row r="9" spans="1:4" ht="36" customHeight="1">
      <c r="A9" s="1545"/>
      <c r="B9" s="873" t="s">
        <v>539</v>
      </c>
      <c r="C9" s="875" t="s">
        <v>544</v>
      </c>
      <c r="D9" s="872"/>
    </row>
    <row r="10" spans="1:4" ht="36" customHeight="1">
      <c r="A10" s="1545"/>
      <c r="B10" s="873" t="s">
        <v>540</v>
      </c>
      <c r="C10" s="875" t="s">
        <v>545</v>
      </c>
      <c r="D10" s="872"/>
    </row>
    <row r="11" spans="1:4" ht="36" customHeight="1">
      <c r="A11" s="1546"/>
      <c r="B11" s="873" t="s">
        <v>541</v>
      </c>
      <c r="C11" s="875" t="s">
        <v>546</v>
      </c>
      <c r="D11" s="872"/>
    </row>
    <row r="12" spans="1:4" ht="36" customHeight="1">
      <c r="A12" s="872"/>
      <c r="B12" s="872"/>
      <c r="C12" s="872"/>
      <c r="D12" s="872"/>
    </row>
    <row r="13" spans="1:4" ht="36" customHeight="1">
      <c r="A13" s="872"/>
      <c r="B13" s="872"/>
      <c r="C13" s="872"/>
      <c r="D13" s="872"/>
    </row>
  </sheetData>
  <mergeCells count="3">
    <mergeCell ref="A1:C2"/>
    <mergeCell ref="A3:A6"/>
    <mergeCell ref="A7:A11"/>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zoomScaleNormal="100" zoomScaleSheetLayoutView="85" workbookViewId="0">
      <selection activeCell="C2" sqref="C2"/>
    </sheetView>
  </sheetViews>
  <sheetFormatPr defaultColWidth="9" defaultRowHeight="13.5"/>
  <cols>
    <col min="1" max="1" width="21.75" style="5" customWidth="1"/>
    <col min="2" max="2" width="20.375" style="5" customWidth="1"/>
    <col min="3" max="3" width="29.75" style="5" customWidth="1"/>
    <col min="4" max="16384" width="9" style="5"/>
  </cols>
  <sheetData>
    <row r="1" spans="1:3" ht="14.25" thickBot="1">
      <c r="A1" s="6" t="s">
        <v>551</v>
      </c>
      <c r="B1" s="6"/>
      <c r="C1" s="6"/>
    </row>
    <row r="2" spans="1:3" ht="27.75" customHeight="1" thickBot="1">
      <c r="A2" s="1547" t="s">
        <v>257</v>
      </c>
      <c r="B2" s="1548"/>
      <c r="C2" s="651" t="s">
        <v>552</v>
      </c>
    </row>
    <row r="3" spans="1:3" ht="19.5" customHeight="1">
      <c r="A3" s="650" t="s">
        <v>262</v>
      </c>
      <c r="B3" s="646"/>
      <c r="C3" s="648">
        <v>3.5999999999999997E-2</v>
      </c>
    </row>
    <row r="4" spans="1:3" ht="19.5" customHeight="1">
      <c r="A4" s="642" t="s">
        <v>264</v>
      </c>
      <c r="B4" s="641"/>
      <c r="C4" s="647">
        <v>3.5999999999999997E-2</v>
      </c>
    </row>
    <row r="5" spans="1:3" ht="19.5" customHeight="1">
      <c r="A5" s="642" t="s">
        <v>363</v>
      </c>
      <c r="B5" s="641"/>
      <c r="C5" s="647">
        <v>3.5999999999999997E-2</v>
      </c>
    </row>
    <row r="6" spans="1:3" ht="19.5" customHeight="1">
      <c r="A6" s="642" t="s">
        <v>265</v>
      </c>
      <c r="B6" s="641"/>
      <c r="C6" s="647">
        <v>3.5999999999999997E-2</v>
      </c>
    </row>
    <row r="7" spans="1:3" ht="19.5" customHeight="1">
      <c r="A7" s="642" t="s">
        <v>269</v>
      </c>
      <c r="B7" s="641"/>
      <c r="C7" s="647">
        <v>3.5999999999999997E-2</v>
      </c>
    </row>
    <row r="8" spans="1:3" ht="19.5" customHeight="1">
      <c r="A8" s="642" t="s">
        <v>268</v>
      </c>
      <c r="B8" s="641"/>
      <c r="C8" s="647">
        <v>1.0999999999999999E-2</v>
      </c>
    </row>
    <row r="9" spans="1:3" ht="19.5" customHeight="1">
      <c r="A9" s="642" t="s">
        <v>270</v>
      </c>
      <c r="B9" s="641"/>
      <c r="C9" s="647">
        <v>2.5999999999999999E-2</v>
      </c>
    </row>
    <row r="10" spans="1:3" ht="19.5" customHeight="1">
      <c r="A10" s="642" t="s">
        <v>364</v>
      </c>
      <c r="B10" s="641"/>
      <c r="C10" s="647">
        <v>2.5999999999999999E-2</v>
      </c>
    </row>
    <row r="11" spans="1:3" ht="19.5" customHeight="1">
      <c r="A11" s="642" t="s">
        <v>266</v>
      </c>
      <c r="B11" s="641"/>
      <c r="C11" s="647">
        <v>2.5999999999999999E-2</v>
      </c>
    </row>
    <row r="12" spans="1:3" ht="19.5" customHeight="1">
      <c r="A12" s="642" t="s">
        <v>483</v>
      </c>
      <c r="B12" s="641"/>
      <c r="C12" s="647">
        <v>1.7000000000000001E-2</v>
      </c>
    </row>
    <row r="13" spans="1:3" ht="19.5" customHeight="1">
      <c r="A13" s="642" t="s">
        <v>271</v>
      </c>
      <c r="B13" s="641"/>
      <c r="C13" s="647">
        <v>1.7000000000000001E-2</v>
      </c>
    </row>
    <row r="14" spans="1:3" ht="19.5" customHeight="1">
      <c r="A14" s="642" t="s">
        <v>272</v>
      </c>
      <c r="B14" s="641"/>
      <c r="C14" s="647">
        <v>1.2999999999999999E-2</v>
      </c>
    </row>
    <row r="15" spans="1:3" ht="19.5" customHeight="1">
      <c r="A15" s="642" t="s">
        <v>273</v>
      </c>
      <c r="B15" s="641"/>
      <c r="C15" s="647">
        <v>1.2999999999999999E-2</v>
      </c>
    </row>
    <row r="16" spans="1:3" ht="19.5" customHeight="1">
      <c r="A16" s="642" t="s">
        <v>274</v>
      </c>
      <c r="B16" s="641"/>
      <c r="C16" s="647">
        <v>1.2999999999999999E-2</v>
      </c>
    </row>
    <row r="17" spans="1:3" ht="19.5" customHeight="1">
      <c r="A17" s="642" t="s">
        <v>398</v>
      </c>
      <c r="B17" s="641"/>
      <c r="C17" s="647">
        <v>2.4E-2</v>
      </c>
    </row>
    <row r="18" spans="1:3" ht="19.5" customHeight="1">
      <c r="A18" s="642" t="s">
        <v>395</v>
      </c>
      <c r="B18" s="641"/>
      <c r="C18" s="647">
        <v>2.4E-2</v>
      </c>
    </row>
    <row r="19" spans="1:3" ht="19.5" customHeight="1">
      <c r="A19" s="642" t="s">
        <v>396</v>
      </c>
      <c r="B19" s="641"/>
      <c r="C19" s="647">
        <v>2.4E-2</v>
      </c>
    </row>
    <row r="20" spans="1:3" ht="19.5" customHeight="1">
      <c r="A20" s="642" t="s">
        <v>275</v>
      </c>
      <c r="B20" s="641"/>
      <c r="C20" s="647">
        <v>1.9E-2</v>
      </c>
    </row>
    <row r="21" spans="1:3" ht="19.5" customHeight="1">
      <c r="A21" s="642" t="s">
        <v>276</v>
      </c>
      <c r="B21" s="641"/>
      <c r="C21" s="647">
        <v>1.9E-2</v>
      </c>
    </row>
    <row r="22" spans="1:3" ht="19.5" customHeight="1">
      <c r="A22" s="642" t="s">
        <v>277</v>
      </c>
      <c r="B22" s="641"/>
      <c r="C22" s="647">
        <v>1.9E-2</v>
      </c>
    </row>
    <row r="23" spans="1:3" ht="19.5" customHeight="1">
      <c r="A23" s="642" t="s">
        <v>278</v>
      </c>
      <c r="B23" s="641"/>
      <c r="C23" s="647">
        <v>1.9E-2</v>
      </c>
    </row>
    <row r="24" spans="1:3" ht="19.5" customHeight="1">
      <c r="A24" s="642" t="s">
        <v>279</v>
      </c>
      <c r="B24" s="641"/>
      <c r="C24" s="647">
        <v>1.9E-2</v>
      </c>
    </row>
    <row r="25" spans="1:3" ht="19.5" customHeight="1">
      <c r="A25" s="645" t="s">
        <v>280</v>
      </c>
      <c r="B25" s="646"/>
      <c r="C25" s="648">
        <v>3.5000000000000003E-2</v>
      </c>
    </row>
    <row r="26" spans="1:3" ht="19.5" customHeight="1" thickBot="1">
      <c r="A26" s="643" t="s">
        <v>281</v>
      </c>
      <c r="B26" s="644"/>
      <c r="C26" s="649">
        <v>3.5000000000000003E-2</v>
      </c>
    </row>
    <row r="27" spans="1:3" ht="19.5" customHeight="1">
      <c r="A27" s="652" t="s">
        <v>409</v>
      </c>
      <c r="B27" s="653"/>
      <c r="C27" s="647">
        <v>1.0999999999999999E-2</v>
      </c>
    </row>
    <row r="28" spans="1:3" ht="19.5" customHeight="1">
      <c r="A28" s="654" t="s">
        <v>484</v>
      </c>
      <c r="B28" s="655"/>
      <c r="C28" s="647">
        <v>1.7000000000000001E-2</v>
      </c>
    </row>
    <row r="29" spans="1:3" ht="19.5" customHeight="1">
      <c r="A29" s="656" t="s">
        <v>485</v>
      </c>
      <c r="B29" s="657"/>
      <c r="C29" s="647">
        <v>1.7000000000000001E-2</v>
      </c>
    </row>
    <row r="30" spans="1:3" ht="19.5" customHeight="1">
      <c r="A30" s="656" t="s">
        <v>486</v>
      </c>
      <c r="B30" s="657"/>
      <c r="C30" s="647">
        <v>1.2999999999999999E-2</v>
      </c>
    </row>
    <row r="31" spans="1:3" ht="19.5" customHeight="1">
      <c r="A31" s="656" t="s">
        <v>487</v>
      </c>
      <c r="B31" s="657"/>
      <c r="C31" s="647">
        <v>1.2999999999999999E-2</v>
      </c>
    </row>
    <row r="32" spans="1:3" ht="19.5" customHeight="1" thickBot="1">
      <c r="A32" s="658" t="s">
        <v>488</v>
      </c>
      <c r="B32" s="659"/>
      <c r="C32" s="649">
        <v>1.2999999999999999E-2</v>
      </c>
    </row>
  </sheetData>
  <mergeCells count="1">
    <mergeCell ref="A2:B2"/>
  </mergeCells>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はじめに</vt:lpstr>
      <vt:lpstr>基本情報入力シート</vt:lpstr>
      <vt:lpstr>別紙様式2-1 計画書_総括表</vt:lpstr>
      <vt:lpstr>別紙様式2-2 個表_処遇</vt:lpstr>
      <vt:lpstr>別紙様式2-3 個表_特定</vt:lpstr>
      <vt:lpstr>①補助金計画書</vt:lpstr>
      <vt:lpstr>②個表_補助金</vt:lpstr>
      <vt:lpstr>【参考】数式用</vt:lpstr>
      <vt:lpstr>【債権譲渡事業所用口座情報】</vt:lpstr>
      <vt:lpstr>【参考】サービス種類別交付率</vt:lpstr>
      <vt:lpstr>【参考】サービス種類別交付率!Print_Area</vt:lpstr>
      <vt:lpstr>【参考】数式用!Print_Area</vt:lpstr>
      <vt:lpstr>①補助金計画書!Print_Area</vt:lpstr>
      <vt:lpstr>②個表_補助金!Print_Area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②個表_補助金!Print_Titles</vt:lpstr>
      <vt:lpstr>'別紙様式2-2 個表_処遇'!Print_Titles</vt:lpstr>
      <vt:lpstr>'別紙様式2-3 個表_特定'!Print_Titles</vt:lpstr>
      <vt:lpstr>【参考】サービス種類別交付率!サービス名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2022-03-17T06:23:34Z</cp:lastPrinted>
  <dcterms:created xsi:type="dcterms:W3CDTF">2020-02-21T08:37:11Z</dcterms:created>
  <dcterms:modified xsi:type="dcterms:W3CDTF">2022-03-24T10:20:01Z</dcterms:modified>
</cp:coreProperties>
</file>