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charts/chart3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５】医療費適正化\⑨国保特会事業\R7（医療費適正化実行力向上市町村支援事業）\KDBを活用した分析力向上支援事業\01_業者委託（委託・支払等）\07_公告\"/>
    </mc:Choice>
  </mc:AlternateContent>
  <xr:revisionPtr revIDLastSave="0" documentId="13_ncr:1_{653E7E06-BC53-4141-80C6-3A0EC2346E88}" xr6:coauthVersionLast="47" xr6:coauthVersionMax="47" xr10:uidLastSave="{00000000-0000-0000-0000-000000000000}"/>
  <bookViews>
    <workbookView xWindow="-108" yWindow="-108" windowWidth="23256" windowHeight="12576" xr2:uid="{D243941A-5F26-4389-9A54-10F3301EF613}"/>
  </bookViews>
  <sheets>
    <sheet name="【02】鑑" sheetId="8" r:id="rId1"/>
    <sheet name="【03】データ入力" sheetId="1" r:id="rId2"/>
    <sheet name="【03】データ入力(健診人口ピラミッド)" sheetId="9" r:id="rId3"/>
    <sheet name="【04】図表自動生成" sheetId="3" r:id="rId4"/>
    <sheet name="【04】図表自動生成（全体像）" sheetId="10" r:id="rId5"/>
    <sheet name="共通指標" sheetId="7" r:id="rId6"/>
  </sheets>
  <definedNames>
    <definedName name="_xlnm._FilterDatabase" localSheetId="3" hidden="1">【04】図表自動生成!$B$8:$J$14</definedName>
    <definedName name="_xlnm.Print_Area" localSheetId="0">【02】鑑!$A$1:$AU$8</definedName>
    <definedName name="_xlnm.Print_Area" localSheetId="1">【03】データ入力!$A$1:$K$269</definedName>
    <definedName name="_xlnm.Print_Area" localSheetId="3">【04】図表自動生成!$A$1:$J$290</definedName>
    <definedName name="_xlnm.Print_Area" localSheetId="4">'【04】図表自動生成（全体像）'!$A$59:$AD$88</definedName>
    <definedName name="_xlnm.Print_Area" localSheetId="5">共通指標!$A$1:$M$26</definedName>
    <definedName name="_xlnm.Print_Titles" localSheetId="5">共通指標!$4:$5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0" l="1"/>
  <c r="H37" i="10"/>
  <c r="I37" i="10"/>
  <c r="J37" i="10"/>
  <c r="K37" i="10"/>
  <c r="L37" i="10"/>
  <c r="M37" i="10"/>
  <c r="N37" i="10"/>
  <c r="F37" i="10"/>
  <c r="G32" i="10"/>
  <c r="H32" i="10"/>
  <c r="I32" i="10"/>
  <c r="J32" i="10"/>
  <c r="K32" i="10"/>
  <c r="L32" i="10"/>
  <c r="M32" i="10"/>
  <c r="N32" i="10"/>
  <c r="F32" i="10"/>
  <c r="G27" i="10"/>
  <c r="H27" i="10"/>
  <c r="I27" i="10"/>
  <c r="J27" i="10"/>
  <c r="K27" i="10"/>
  <c r="L27" i="10"/>
  <c r="M27" i="10"/>
  <c r="N27" i="10"/>
  <c r="F27" i="10"/>
  <c r="G22" i="10"/>
  <c r="H22" i="10"/>
  <c r="I22" i="10"/>
  <c r="J22" i="10"/>
  <c r="K22" i="10"/>
  <c r="L22" i="10"/>
  <c r="M22" i="10"/>
  <c r="N22" i="10"/>
  <c r="F22" i="10"/>
  <c r="G17" i="10"/>
  <c r="H17" i="10"/>
  <c r="I17" i="10"/>
  <c r="J17" i="10"/>
  <c r="K17" i="10"/>
  <c r="L17" i="10"/>
  <c r="M17" i="10"/>
  <c r="N17" i="10"/>
  <c r="F17" i="10"/>
  <c r="G12" i="10"/>
  <c r="H12" i="10"/>
  <c r="I12" i="10"/>
  <c r="J12" i="10"/>
  <c r="K12" i="10"/>
  <c r="L12" i="10"/>
  <c r="M12" i="10"/>
  <c r="N12" i="10"/>
  <c r="F12" i="10"/>
  <c r="B15" i="3"/>
  <c r="C113" i="1"/>
  <c r="D113" i="1"/>
  <c r="E113" i="1"/>
  <c r="F113" i="1"/>
  <c r="G113" i="1"/>
  <c r="H113" i="1"/>
  <c r="I113" i="1"/>
  <c r="J113" i="1"/>
  <c r="C114" i="1"/>
  <c r="B113" i="1"/>
  <c r="C130" i="3" s="1"/>
  <c r="F4" i="8"/>
  <c r="C34" i="3"/>
  <c r="D34" i="3"/>
  <c r="E34" i="3"/>
  <c r="F34" i="3"/>
  <c r="G34" i="3"/>
  <c r="H34" i="3"/>
  <c r="I34" i="3"/>
  <c r="J34" i="3"/>
  <c r="B36" i="3"/>
  <c r="C36" i="3"/>
  <c r="D36" i="3"/>
  <c r="E36" i="3"/>
  <c r="F36" i="3"/>
  <c r="G36" i="3"/>
  <c r="H36" i="3"/>
  <c r="I36" i="3"/>
  <c r="J36" i="3"/>
  <c r="B37" i="3"/>
  <c r="C37" i="3"/>
  <c r="D37" i="3"/>
  <c r="E37" i="3"/>
  <c r="F37" i="3"/>
  <c r="G37" i="3"/>
  <c r="H37" i="3"/>
  <c r="I37" i="3"/>
  <c r="J37" i="3"/>
  <c r="B38" i="3"/>
  <c r="C38" i="3"/>
  <c r="D38" i="3"/>
  <c r="E38" i="3"/>
  <c r="F38" i="3"/>
  <c r="G38" i="3"/>
  <c r="H38" i="3"/>
  <c r="I38" i="3"/>
  <c r="J38" i="3"/>
  <c r="B39" i="3"/>
  <c r="C39" i="3"/>
  <c r="D39" i="3"/>
  <c r="E39" i="3"/>
  <c r="F39" i="3"/>
  <c r="G39" i="3"/>
  <c r="H39" i="3"/>
  <c r="I39" i="3"/>
  <c r="J39" i="3"/>
  <c r="C35" i="3"/>
  <c r="D35" i="3"/>
  <c r="E35" i="3"/>
  <c r="F35" i="3"/>
  <c r="G35" i="3"/>
  <c r="H35" i="3"/>
  <c r="I35" i="3"/>
  <c r="J35" i="3"/>
  <c r="B33" i="3"/>
  <c r="B25" i="3"/>
  <c r="C16" i="3"/>
  <c r="D16" i="3"/>
  <c r="E16" i="3"/>
  <c r="F16" i="3"/>
  <c r="G16" i="3"/>
  <c r="H16" i="3"/>
  <c r="I16" i="3"/>
  <c r="J16" i="3"/>
  <c r="C9" i="3"/>
  <c r="B18" i="3"/>
  <c r="C18" i="3"/>
  <c r="D18" i="3"/>
  <c r="E18" i="3"/>
  <c r="F18" i="3"/>
  <c r="G18" i="3"/>
  <c r="H18" i="3"/>
  <c r="I18" i="3"/>
  <c r="J18" i="3"/>
  <c r="B19" i="3"/>
  <c r="C19" i="3"/>
  <c r="D19" i="3"/>
  <c r="E19" i="3"/>
  <c r="F19" i="3"/>
  <c r="G19" i="3"/>
  <c r="H19" i="3"/>
  <c r="I19" i="3"/>
  <c r="J19" i="3"/>
  <c r="B20" i="3"/>
  <c r="C20" i="3"/>
  <c r="D20" i="3"/>
  <c r="E20" i="3"/>
  <c r="F20" i="3"/>
  <c r="G20" i="3"/>
  <c r="H20" i="3"/>
  <c r="I20" i="3"/>
  <c r="J20" i="3"/>
  <c r="B21" i="3"/>
  <c r="C21" i="3"/>
  <c r="D21" i="3"/>
  <c r="E21" i="3"/>
  <c r="F21" i="3"/>
  <c r="G21" i="3"/>
  <c r="H21" i="3"/>
  <c r="I21" i="3"/>
  <c r="J21" i="3"/>
  <c r="C17" i="3"/>
  <c r="D17" i="3"/>
  <c r="E17" i="3"/>
  <c r="F17" i="3"/>
  <c r="G17" i="3"/>
  <c r="H17" i="3"/>
  <c r="I17" i="3"/>
  <c r="J17" i="3"/>
  <c r="B7" i="3"/>
  <c r="A32" i="1"/>
  <c r="B35" i="3" s="1"/>
  <c r="A16" i="1"/>
  <c r="B17" i="3" s="1"/>
  <c r="B69" i="1"/>
  <c r="C69" i="1"/>
  <c r="D69" i="1"/>
  <c r="E69" i="1"/>
  <c r="F69" i="1"/>
  <c r="G69" i="1"/>
  <c r="H69" i="1"/>
  <c r="I69" i="1"/>
  <c r="J74" i="3" s="1"/>
  <c r="J69" i="1"/>
  <c r="A60" i="10"/>
  <c r="AA60" i="10"/>
  <c r="C54" i="10"/>
  <c r="C49" i="10"/>
  <c r="C45" i="10"/>
  <c r="C41" i="10"/>
  <c r="C36" i="10"/>
  <c r="C31" i="10"/>
  <c r="C26" i="10"/>
  <c r="C21" i="10"/>
  <c r="C16" i="10"/>
  <c r="C11" i="10"/>
  <c r="C6" i="10"/>
  <c r="G4" i="10"/>
  <c r="H4" i="10"/>
  <c r="I4" i="10"/>
  <c r="J4" i="10"/>
  <c r="K4" i="10"/>
  <c r="L4" i="10"/>
  <c r="M4" i="10"/>
  <c r="N4" i="10"/>
  <c r="G7" i="10"/>
  <c r="H7" i="10"/>
  <c r="I7" i="10"/>
  <c r="J7" i="10"/>
  <c r="K7" i="10"/>
  <c r="L7" i="10"/>
  <c r="M7" i="10"/>
  <c r="N7" i="10"/>
  <c r="G8" i="10"/>
  <c r="H8" i="10"/>
  <c r="I8" i="10"/>
  <c r="J8" i="10"/>
  <c r="J9" i="10" s="1"/>
  <c r="K8" i="10"/>
  <c r="K9" i="10" s="1"/>
  <c r="L8" i="10"/>
  <c r="L9" i="10" s="1"/>
  <c r="M8" i="10"/>
  <c r="N8" i="10"/>
  <c r="G10" i="10"/>
  <c r="H10" i="10"/>
  <c r="I10" i="10"/>
  <c r="J10" i="10"/>
  <c r="K10" i="10"/>
  <c r="L10" i="10"/>
  <c r="M10" i="10"/>
  <c r="N10" i="10"/>
  <c r="G13" i="10"/>
  <c r="H13" i="10"/>
  <c r="I13" i="10"/>
  <c r="J13" i="10"/>
  <c r="K13" i="10"/>
  <c r="L13" i="10"/>
  <c r="M13" i="10"/>
  <c r="N13" i="10"/>
  <c r="G15" i="10"/>
  <c r="H15" i="10"/>
  <c r="I15" i="10"/>
  <c r="J15" i="10"/>
  <c r="K15" i="10"/>
  <c r="L15" i="10"/>
  <c r="M15" i="10"/>
  <c r="N15" i="10"/>
  <c r="G18" i="10"/>
  <c r="H18" i="10"/>
  <c r="I18" i="10"/>
  <c r="J18" i="10"/>
  <c r="J19" i="10" s="1"/>
  <c r="K18" i="10"/>
  <c r="K19" i="10" s="1"/>
  <c r="L18" i="10"/>
  <c r="M18" i="10"/>
  <c r="N18" i="10"/>
  <c r="G20" i="10"/>
  <c r="H20" i="10"/>
  <c r="I20" i="10"/>
  <c r="J20" i="10"/>
  <c r="K20" i="10"/>
  <c r="L20" i="10"/>
  <c r="M20" i="10"/>
  <c r="N20" i="10"/>
  <c r="G23" i="10"/>
  <c r="H23" i="10"/>
  <c r="H24" i="10" s="1"/>
  <c r="I23" i="10"/>
  <c r="I24" i="10" s="1"/>
  <c r="J23" i="10"/>
  <c r="K23" i="10"/>
  <c r="L23" i="10"/>
  <c r="M23" i="10"/>
  <c r="N23" i="10"/>
  <c r="G25" i="10"/>
  <c r="H25" i="10"/>
  <c r="I25" i="10"/>
  <c r="J25" i="10"/>
  <c r="K25" i="10"/>
  <c r="L25" i="10"/>
  <c r="M25" i="10"/>
  <c r="N25" i="10"/>
  <c r="G28" i="10"/>
  <c r="H28" i="10"/>
  <c r="I28" i="10"/>
  <c r="J28" i="10"/>
  <c r="J29" i="10" s="1"/>
  <c r="K28" i="10"/>
  <c r="K29" i="10" s="1"/>
  <c r="L28" i="10"/>
  <c r="M28" i="10"/>
  <c r="N28" i="10"/>
  <c r="G29" i="10"/>
  <c r="G30" i="10"/>
  <c r="H30" i="10"/>
  <c r="I30" i="10"/>
  <c r="J30" i="10"/>
  <c r="K30" i="10"/>
  <c r="L30" i="10"/>
  <c r="M30" i="10"/>
  <c r="N30" i="10"/>
  <c r="G33" i="10"/>
  <c r="G34" i="10" s="1"/>
  <c r="H33" i="10"/>
  <c r="H34" i="10" s="1"/>
  <c r="I33" i="10"/>
  <c r="J33" i="10"/>
  <c r="K33" i="10"/>
  <c r="L33" i="10"/>
  <c r="M33" i="10"/>
  <c r="N33" i="10"/>
  <c r="I34" i="10"/>
  <c r="G35" i="10"/>
  <c r="C35" i="10" s="1"/>
  <c r="Y68" i="10" s="1"/>
  <c r="H35" i="10"/>
  <c r="I35" i="10"/>
  <c r="J35" i="10"/>
  <c r="K35" i="10"/>
  <c r="L35" i="10"/>
  <c r="M35" i="10"/>
  <c r="N35" i="10"/>
  <c r="G38" i="10"/>
  <c r="H38" i="10"/>
  <c r="I38" i="10"/>
  <c r="J38" i="10"/>
  <c r="J39" i="10" s="1"/>
  <c r="K38" i="10"/>
  <c r="L38" i="10"/>
  <c r="M38" i="10"/>
  <c r="N38" i="10"/>
  <c r="G39" i="10"/>
  <c r="G40" i="10"/>
  <c r="H40" i="10"/>
  <c r="I40" i="10"/>
  <c r="J40" i="10"/>
  <c r="K40" i="10"/>
  <c r="L40" i="10"/>
  <c r="M40" i="10"/>
  <c r="N40" i="10"/>
  <c r="G42" i="10"/>
  <c r="H42" i="10"/>
  <c r="I42" i="10"/>
  <c r="J42" i="10"/>
  <c r="J43" i="10" s="1"/>
  <c r="K42" i="10"/>
  <c r="K43" i="10" s="1"/>
  <c r="L42" i="10"/>
  <c r="L43" i="10" s="1"/>
  <c r="M42" i="10"/>
  <c r="N42" i="10"/>
  <c r="G44" i="10"/>
  <c r="H44" i="10"/>
  <c r="I44" i="10"/>
  <c r="J44" i="10"/>
  <c r="K44" i="10"/>
  <c r="L44" i="10"/>
  <c r="M44" i="10"/>
  <c r="N44" i="10"/>
  <c r="G46" i="10"/>
  <c r="H46" i="10"/>
  <c r="I46" i="10"/>
  <c r="J46" i="10"/>
  <c r="J47" i="10" s="1"/>
  <c r="K46" i="10"/>
  <c r="K47" i="10" s="1"/>
  <c r="L46" i="10"/>
  <c r="L47" i="10" s="1"/>
  <c r="M46" i="10"/>
  <c r="N46" i="10"/>
  <c r="G48" i="10"/>
  <c r="H48" i="10"/>
  <c r="I48" i="10"/>
  <c r="J48" i="10"/>
  <c r="K48" i="10"/>
  <c r="L48" i="10"/>
  <c r="M48" i="10"/>
  <c r="N48" i="10"/>
  <c r="G50" i="10"/>
  <c r="H50" i="10"/>
  <c r="I50" i="10"/>
  <c r="J50" i="10"/>
  <c r="K50" i="10"/>
  <c r="L50" i="10"/>
  <c r="M50" i="10"/>
  <c r="N50" i="10"/>
  <c r="G51" i="10"/>
  <c r="H51" i="10"/>
  <c r="H52" i="10" s="1"/>
  <c r="I51" i="10"/>
  <c r="I52" i="10" s="1"/>
  <c r="J51" i="10"/>
  <c r="J52" i="10" s="1"/>
  <c r="K51" i="10"/>
  <c r="L51" i="10"/>
  <c r="M51" i="10"/>
  <c r="N51" i="10"/>
  <c r="G53" i="10"/>
  <c r="H53" i="10"/>
  <c r="I53" i="10"/>
  <c r="J53" i="10"/>
  <c r="K53" i="10"/>
  <c r="L53" i="10"/>
  <c r="M53" i="10"/>
  <c r="N53" i="10"/>
  <c r="G55" i="10"/>
  <c r="H55" i="10"/>
  <c r="I55" i="10"/>
  <c r="J55" i="10"/>
  <c r="K55" i="10"/>
  <c r="L55" i="10"/>
  <c r="M55" i="10"/>
  <c r="N55" i="10"/>
  <c r="G57" i="10"/>
  <c r="H57" i="10"/>
  <c r="I57" i="10"/>
  <c r="J57" i="10"/>
  <c r="K57" i="10"/>
  <c r="L57" i="10"/>
  <c r="M57" i="10"/>
  <c r="N57" i="10"/>
  <c r="F57" i="10"/>
  <c r="C57" i="10" s="1"/>
  <c r="N88" i="10" s="1"/>
  <c r="E57" i="10"/>
  <c r="B57" i="10" s="1"/>
  <c r="F55" i="10"/>
  <c r="C55" i="10" s="1"/>
  <c r="N86" i="10" s="1"/>
  <c r="F53" i="10"/>
  <c r="C53" i="10" s="1"/>
  <c r="N82" i="10" s="1"/>
  <c r="E53" i="10"/>
  <c r="B53" i="10" s="1"/>
  <c r="F51" i="10"/>
  <c r="C51" i="10" s="1"/>
  <c r="F50" i="10"/>
  <c r="C50" i="10" s="1"/>
  <c r="I77" i="10" s="1"/>
  <c r="F48" i="10"/>
  <c r="C48" i="10" s="1"/>
  <c r="S76" i="10" s="1"/>
  <c r="E48" i="10"/>
  <c r="B48" i="10" s="1"/>
  <c r="F46" i="10"/>
  <c r="C46" i="10" s="1"/>
  <c r="S74" i="10" s="1"/>
  <c r="F42" i="10"/>
  <c r="C42" i="10" s="1"/>
  <c r="P74" i="10" s="1"/>
  <c r="F44" i="10"/>
  <c r="C44" i="10" s="1"/>
  <c r="P76" i="10" s="1"/>
  <c r="E44" i="10"/>
  <c r="B44" i="10" s="1"/>
  <c r="F40" i="10"/>
  <c r="C40" i="10" s="1"/>
  <c r="AB68" i="10" s="1"/>
  <c r="E40" i="10"/>
  <c r="B40" i="10" s="1"/>
  <c r="F38" i="10"/>
  <c r="C38" i="10" s="1"/>
  <c r="AB66" i="10" s="1"/>
  <c r="F35" i="10"/>
  <c r="E35" i="10"/>
  <c r="B35" i="10" s="1"/>
  <c r="F33" i="10"/>
  <c r="F30" i="10"/>
  <c r="E30" i="10"/>
  <c r="B30" i="10" s="1"/>
  <c r="F28" i="10"/>
  <c r="C28" i="10" s="1"/>
  <c r="V66" i="10" s="1"/>
  <c r="F25" i="10"/>
  <c r="C25" i="10" s="1"/>
  <c r="S68" i="10" s="1"/>
  <c r="E25" i="10"/>
  <c r="B25" i="10" s="1"/>
  <c r="F23" i="10"/>
  <c r="C23" i="10" s="1"/>
  <c r="S66" i="10" s="1"/>
  <c r="F20" i="10"/>
  <c r="C20" i="10" s="1"/>
  <c r="P68" i="10" s="1"/>
  <c r="E20" i="10"/>
  <c r="B20" i="10" s="1"/>
  <c r="F18" i="10"/>
  <c r="C18" i="10" s="1"/>
  <c r="P66" i="10" s="1"/>
  <c r="C37" i="10"/>
  <c r="C27" i="10"/>
  <c r="C17" i="10"/>
  <c r="F15" i="10"/>
  <c r="C15" i="10" s="1"/>
  <c r="M68" i="10" s="1"/>
  <c r="E15" i="10"/>
  <c r="B15" i="10" s="1"/>
  <c r="F13" i="10"/>
  <c r="C13" i="10" s="1"/>
  <c r="M66" i="10" s="1"/>
  <c r="F10" i="10"/>
  <c r="E10" i="10"/>
  <c r="B10" i="10" s="1"/>
  <c r="F4" i="10"/>
  <c r="C4" i="10" s="1"/>
  <c r="B66" i="10" s="1"/>
  <c r="F8" i="10"/>
  <c r="C8" i="10" s="1"/>
  <c r="I66" i="10" s="1"/>
  <c r="F7" i="10"/>
  <c r="J256" i="1"/>
  <c r="I256" i="1"/>
  <c r="H256" i="1"/>
  <c r="G256" i="1"/>
  <c r="F256" i="1"/>
  <c r="E256" i="1"/>
  <c r="D256" i="1"/>
  <c r="C256" i="1"/>
  <c r="J248" i="1"/>
  <c r="I248" i="1"/>
  <c r="H248" i="1"/>
  <c r="G248" i="1"/>
  <c r="F248" i="1"/>
  <c r="E248" i="1"/>
  <c r="D248" i="1"/>
  <c r="C248" i="1"/>
  <c r="J229" i="1"/>
  <c r="J233" i="1"/>
  <c r="I229" i="1"/>
  <c r="I233" i="1" s="1"/>
  <c r="H229" i="1"/>
  <c r="H233" i="1"/>
  <c r="L56" i="10" s="1"/>
  <c r="G229" i="1"/>
  <c r="G233" i="1" s="1"/>
  <c r="F229" i="1"/>
  <c r="F233" i="1" s="1"/>
  <c r="E229" i="1"/>
  <c r="D229" i="1"/>
  <c r="D233" i="1"/>
  <c r="C229" i="1"/>
  <c r="C233" i="1"/>
  <c r="G56" i="10" s="1"/>
  <c r="J218" i="1"/>
  <c r="I218" i="1"/>
  <c r="H218" i="1"/>
  <c r="G218" i="1"/>
  <c r="F218" i="1"/>
  <c r="E218" i="1"/>
  <c r="D218" i="1"/>
  <c r="C218" i="1"/>
  <c r="J204" i="1"/>
  <c r="I204" i="1"/>
  <c r="H204" i="1"/>
  <c r="G204" i="1"/>
  <c r="F204" i="1"/>
  <c r="E204" i="1"/>
  <c r="D204" i="1"/>
  <c r="C204" i="1"/>
  <c r="J197" i="1"/>
  <c r="I197" i="1"/>
  <c r="H197" i="1"/>
  <c r="G197" i="1"/>
  <c r="F197" i="1"/>
  <c r="E197" i="1"/>
  <c r="D197" i="1"/>
  <c r="C197" i="1"/>
  <c r="J181" i="1"/>
  <c r="I181" i="1"/>
  <c r="H181" i="1"/>
  <c r="G181" i="1"/>
  <c r="F181" i="1"/>
  <c r="E181" i="1"/>
  <c r="D181" i="1"/>
  <c r="C181" i="1"/>
  <c r="J174" i="1"/>
  <c r="I174" i="1"/>
  <c r="H174" i="1"/>
  <c r="G174" i="1"/>
  <c r="F174" i="1"/>
  <c r="E174" i="1"/>
  <c r="D174" i="1"/>
  <c r="C174" i="1"/>
  <c r="J167" i="1"/>
  <c r="I167" i="1"/>
  <c r="H167" i="1"/>
  <c r="G167" i="1"/>
  <c r="F167" i="1"/>
  <c r="E167" i="1"/>
  <c r="D167" i="1"/>
  <c r="C167" i="1"/>
  <c r="J160" i="1"/>
  <c r="I160" i="1"/>
  <c r="H160" i="1"/>
  <c r="G160" i="1"/>
  <c r="F160" i="1"/>
  <c r="E160" i="1"/>
  <c r="D160" i="1"/>
  <c r="C160" i="1"/>
  <c r="J153" i="1"/>
  <c r="I153" i="1"/>
  <c r="H153" i="1"/>
  <c r="G153" i="1"/>
  <c r="F153" i="1"/>
  <c r="E153" i="1"/>
  <c r="D153" i="1"/>
  <c r="C153" i="1"/>
  <c r="J146" i="1"/>
  <c r="I146" i="1"/>
  <c r="H146" i="1"/>
  <c r="G146" i="1"/>
  <c r="F146" i="1"/>
  <c r="E146" i="1"/>
  <c r="D146" i="1"/>
  <c r="C146" i="1"/>
  <c r="J114" i="1"/>
  <c r="I114" i="1"/>
  <c r="H114" i="1"/>
  <c r="G114" i="1"/>
  <c r="F114" i="1"/>
  <c r="E114" i="1"/>
  <c r="D114" i="1"/>
  <c r="J110" i="1"/>
  <c r="I110" i="1"/>
  <c r="H110" i="1"/>
  <c r="G110" i="1"/>
  <c r="F110" i="1"/>
  <c r="E110" i="1"/>
  <c r="D110" i="1"/>
  <c r="C110" i="1"/>
  <c r="J103" i="1"/>
  <c r="J102" i="1"/>
  <c r="I103" i="1"/>
  <c r="I102" i="1"/>
  <c r="J119" i="3" s="1"/>
  <c r="H103" i="1"/>
  <c r="H104" i="1" s="1"/>
  <c r="H102" i="1"/>
  <c r="G103" i="1"/>
  <c r="G102" i="1"/>
  <c r="F103" i="1"/>
  <c r="F102" i="1"/>
  <c r="E103" i="1"/>
  <c r="E102" i="1"/>
  <c r="F119" i="3" s="1"/>
  <c r="D103" i="1"/>
  <c r="D104" i="1" s="1"/>
  <c r="D102" i="1"/>
  <c r="C103" i="1"/>
  <c r="C102" i="1"/>
  <c r="B256" i="1"/>
  <c r="B248" i="1"/>
  <c r="B229" i="1"/>
  <c r="B233" i="1" s="1"/>
  <c r="B218" i="1"/>
  <c r="B204" i="1"/>
  <c r="B197" i="1"/>
  <c r="C210" i="3" s="1"/>
  <c r="B181" i="1"/>
  <c r="B174" i="1"/>
  <c r="B167" i="1"/>
  <c r="B160" i="1"/>
  <c r="B153" i="1"/>
  <c r="B146" i="1"/>
  <c r="B114" i="1"/>
  <c r="B110" i="1"/>
  <c r="B103" i="1"/>
  <c r="B102" i="1"/>
  <c r="D15" i="9"/>
  <c r="E15" i="9" s="1"/>
  <c r="D14" i="9"/>
  <c r="E14" i="9" s="1"/>
  <c r="D13" i="9"/>
  <c r="E13" i="9" s="1"/>
  <c r="F105" i="3" s="1"/>
  <c r="D12" i="9"/>
  <c r="E12" i="9" s="1"/>
  <c r="D11" i="9"/>
  <c r="E11" i="9" s="1"/>
  <c r="F103" i="3" s="1"/>
  <c r="D10" i="9"/>
  <c r="E102" i="3" s="1"/>
  <c r="D9" i="9"/>
  <c r="E9" i="9" s="1"/>
  <c r="B15" i="9"/>
  <c r="C107" i="3" s="1"/>
  <c r="B14" i="9"/>
  <c r="C14" i="9" s="1"/>
  <c r="B13" i="9"/>
  <c r="C105" i="3" s="1"/>
  <c r="B12" i="9"/>
  <c r="C12" i="9" s="1"/>
  <c r="B11" i="9"/>
  <c r="C103" i="3" s="1"/>
  <c r="B10" i="9"/>
  <c r="C10" i="9" s="1"/>
  <c r="B9" i="9"/>
  <c r="C9" i="9" s="1"/>
  <c r="D101" i="3" s="1"/>
  <c r="C249" i="3"/>
  <c r="C219" i="3"/>
  <c r="D232" i="3"/>
  <c r="E232" i="3"/>
  <c r="I232" i="3"/>
  <c r="C272" i="3"/>
  <c r="D272" i="3"/>
  <c r="E272" i="3"/>
  <c r="F272" i="3"/>
  <c r="G272" i="3"/>
  <c r="H272" i="3"/>
  <c r="I272" i="3"/>
  <c r="J272" i="3"/>
  <c r="C273" i="3"/>
  <c r="D273" i="3"/>
  <c r="E273" i="3"/>
  <c r="F273" i="3"/>
  <c r="G273" i="3"/>
  <c r="H273" i="3"/>
  <c r="I273" i="3"/>
  <c r="J273" i="3"/>
  <c r="B273" i="3"/>
  <c r="B272" i="3"/>
  <c r="D271" i="3"/>
  <c r="E271" i="3"/>
  <c r="F271" i="3"/>
  <c r="G271" i="3"/>
  <c r="H271" i="3"/>
  <c r="I271" i="3"/>
  <c r="J271" i="3"/>
  <c r="C271" i="3"/>
  <c r="B259" i="3"/>
  <c r="J260" i="3"/>
  <c r="I260" i="3"/>
  <c r="H260" i="3"/>
  <c r="G260" i="3"/>
  <c r="F260" i="3"/>
  <c r="E260" i="3"/>
  <c r="D260" i="3"/>
  <c r="C260" i="3"/>
  <c r="B260" i="3"/>
  <c r="J259" i="3"/>
  <c r="I259" i="3"/>
  <c r="H259" i="3"/>
  <c r="G259" i="3"/>
  <c r="F259" i="3"/>
  <c r="E259" i="3"/>
  <c r="D259" i="3"/>
  <c r="C259" i="3"/>
  <c r="J258" i="3"/>
  <c r="I258" i="3"/>
  <c r="H258" i="3"/>
  <c r="G258" i="3"/>
  <c r="F258" i="3"/>
  <c r="E258" i="3"/>
  <c r="D258" i="3"/>
  <c r="C258" i="3"/>
  <c r="J289" i="3"/>
  <c r="I289" i="3"/>
  <c r="H289" i="3"/>
  <c r="G289" i="3"/>
  <c r="F289" i="3"/>
  <c r="E289" i="3"/>
  <c r="D289" i="3"/>
  <c r="C289" i="3"/>
  <c r="B289" i="3"/>
  <c r="J288" i="3"/>
  <c r="I288" i="3"/>
  <c r="H288" i="3"/>
  <c r="G288" i="3"/>
  <c r="F288" i="3"/>
  <c r="E288" i="3"/>
  <c r="D288" i="3"/>
  <c r="C288" i="3"/>
  <c r="B288" i="3"/>
  <c r="J287" i="3"/>
  <c r="I287" i="3"/>
  <c r="H287" i="3"/>
  <c r="G287" i="3"/>
  <c r="F287" i="3"/>
  <c r="E287" i="3"/>
  <c r="D287" i="3"/>
  <c r="C287" i="3"/>
  <c r="B287" i="3"/>
  <c r="J286" i="3"/>
  <c r="I286" i="3"/>
  <c r="H286" i="3"/>
  <c r="G286" i="3"/>
  <c r="F286" i="3"/>
  <c r="E286" i="3"/>
  <c r="D286" i="3"/>
  <c r="C286" i="3"/>
  <c r="B286" i="3"/>
  <c r="J285" i="3"/>
  <c r="I285" i="3"/>
  <c r="H285" i="3"/>
  <c r="G285" i="3"/>
  <c r="F285" i="3"/>
  <c r="E285" i="3"/>
  <c r="D285" i="3"/>
  <c r="C285" i="3"/>
  <c r="A265" i="1"/>
  <c r="B285" i="3" s="1"/>
  <c r="J284" i="3"/>
  <c r="I284" i="3"/>
  <c r="H284" i="3"/>
  <c r="G284" i="3"/>
  <c r="F284" i="3"/>
  <c r="E284" i="3"/>
  <c r="D284" i="3"/>
  <c r="C284" i="3"/>
  <c r="B283" i="3"/>
  <c r="A256" i="1"/>
  <c r="B276" i="3" s="1"/>
  <c r="C276" i="3"/>
  <c r="D276" i="3"/>
  <c r="E276" i="3"/>
  <c r="F276" i="3"/>
  <c r="G276" i="3"/>
  <c r="H276" i="3"/>
  <c r="I276" i="3"/>
  <c r="J276" i="3"/>
  <c r="B277" i="3"/>
  <c r="C277" i="3"/>
  <c r="D277" i="3"/>
  <c r="E277" i="3"/>
  <c r="F277" i="3"/>
  <c r="G277" i="3"/>
  <c r="H277" i="3"/>
  <c r="I277" i="3"/>
  <c r="J277" i="3"/>
  <c r="B278" i="3"/>
  <c r="C278" i="3"/>
  <c r="D278" i="3"/>
  <c r="E278" i="3"/>
  <c r="F278" i="3"/>
  <c r="G278" i="3"/>
  <c r="H278" i="3"/>
  <c r="I278" i="3"/>
  <c r="J278" i="3"/>
  <c r="B279" i="3"/>
  <c r="C279" i="3"/>
  <c r="D279" i="3"/>
  <c r="E279" i="3"/>
  <c r="F279" i="3"/>
  <c r="G279" i="3"/>
  <c r="H279" i="3"/>
  <c r="I279" i="3"/>
  <c r="J279" i="3"/>
  <c r="B280" i="3"/>
  <c r="C280" i="3"/>
  <c r="D280" i="3"/>
  <c r="E280" i="3"/>
  <c r="F280" i="3"/>
  <c r="G280" i="3"/>
  <c r="H280" i="3"/>
  <c r="I280" i="3"/>
  <c r="J280" i="3"/>
  <c r="C275" i="3"/>
  <c r="D275" i="3"/>
  <c r="E275" i="3"/>
  <c r="F275" i="3"/>
  <c r="G275" i="3"/>
  <c r="H275" i="3"/>
  <c r="I275" i="3"/>
  <c r="J275" i="3"/>
  <c r="B270" i="3"/>
  <c r="A248" i="1"/>
  <c r="B263" i="3" s="1"/>
  <c r="C263" i="3"/>
  <c r="D263" i="3"/>
  <c r="E263" i="3"/>
  <c r="F263" i="3"/>
  <c r="G263" i="3"/>
  <c r="H263" i="3"/>
  <c r="I263" i="3"/>
  <c r="J263" i="3"/>
  <c r="B264" i="3"/>
  <c r="C264" i="3"/>
  <c r="D264" i="3"/>
  <c r="E264" i="3"/>
  <c r="F264" i="3"/>
  <c r="G264" i="3"/>
  <c r="H264" i="3"/>
  <c r="I264" i="3"/>
  <c r="J264" i="3"/>
  <c r="B265" i="3"/>
  <c r="C265" i="3"/>
  <c r="D265" i="3"/>
  <c r="E265" i="3"/>
  <c r="F265" i="3"/>
  <c r="G265" i="3"/>
  <c r="H265" i="3"/>
  <c r="I265" i="3"/>
  <c r="J265" i="3"/>
  <c r="B266" i="3"/>
  <c r="C266" i="3"/>
  <c r="D266" i="3"/>
  <c r="E266" i="3"/>
  <c r="F266" i="3"/>
  <c r="G266" i="3"/>
  <c r="H266" i="3"/>
  <c r="I266" i="3"/>
  <c r="J266" i="3"/>
  <c r="B267" i="3"/>
  <c r="C267" i="3"/>
  <c r="D267" i="3"/>
  <c r="E267" i="3"/>
  <c r="F267" i="3"/>
  <c r="G267" i="3"/>
  <c r="H267" i="3"/>
  <c r="I267" i="3"/>
  <c r="J267" i="3"/>
  <c r="C262" i="3"/>
  <c r="D262" i="3"/>
  <c r="E262" i="3"/>
  <c r="F262" i="3"/>
  <c r="G262" i="3"/>
  <c r="H262" i="3"/>
  <c r="I262" i="3"/>
  <c r="J262" i="3"/>
  <c r="B257" i="3"/>
  <c r="B241" i="3"/>
  <c r="D241" i="3"/>
  <c r="E241" i="3"/>
  <c r="G241" i="3"/>
  <c r="H241" i="3"/>
  <c r="I241" i="3"/>
  <c r="J241" i="3"/>
  <c r="B242" i="3"/>
  <c r="C242" i="3"/>
  <c r="D242" i="3"/>
  <c r="E242" i="3"/>
  <c r="F242" i="3"/>
  <c r="G242" i="3"/>
  <c r="H242" i="3"/>
  <c r="I242" i="3"/>
  <c r="J242" i="3"/>
  <c r="D249" i="3"/>
  <c r="E249" i="3"/>
  <c r="F249" i="3"/>
  <c r="G249" i="3"/>
  <c r="H249" i="3"/>
  <c r="I249" i="3"/>
  <c r="J249" i="3"/>
  <c r="A233" i="1"/>
  <c r="B250" i="3" s="1"/>
  <c r="D250" i="3"/>
  <c r="E250" i="3"/>
  <c r="B251" i="3"/>
  <c r="C251" i="3"/>
  <c r="D251" i="3"/>
  <c r="E251" i="3"/>
  <c r="F251" i="3"/>
  <c r="G251" i="3"/>
  <c r="H251" i="3"/>
  <c r="I251" i="3"/>
  <c r="J251" i="3"/>
  <c r="B252" i="3"/>
  <c r="C252" i="3"/>
  <c r="D252" i="3"/>
  <c r="E252" i="3"/>
  <c r="F252" i="3"/>
  <c r="G252" i="3"/>
  <c r="H252" i="3"/>
  <c r="I252" i="3"/>
  <c r="J252" i="3"/>
  <c r="B253" i="3"/>
  <c r="C253" i="3"/>
  <c r="D253" i="3"/>
  <c r="E253" i="3"/>
  <c r="F253" i="3"/>
  <c r="G253" i="3"/>
  <c r="H253" i="3"/>
  <c r="I253" i="3"/>
  <c r="J253" i="3"/>
  <c r="B254" i="3"/>
  <c r="C254" i="3"/>
  <c r="D254" i="3"/>
  <c r="E254" i="3"/>
  <c r="F254" i="3"/>
  <c r="G254" i="3"/>
  <c r="H254" i="3"/>
  <c r="I254" i="3"/>
  <c r="J254" i="3"/>
  <c r="C240" i="3"/>
  <c r="D240" i="3"/>
  <c r="E240" i="3"/>
  <c r="F240" i="3"/>
  <c r="G240" i="3"/>
  <c r="H240" i="3"/>
  <c r="I240" i="3"/>
  <c r="J240" i="3"/>
  <c r="B239" i="3"/>
  <c r="B233" i="3"/>
  <c r="C233" i="3"/>
  <c r="D233" i="3"/>
  <c r="E233" i="3"/>
  <c r="F233" i="3"/>
  <c r="G233" i="3"/>
  <c r="H233" i="3"/>
  <c r="I233" i="3"/>
  <c r="J233" i="3"/>
  <c r="B234" i="3"/>
  <c r="C234" i="3"/>
  <c r="D234" i="3"/>
  <c r="E234" i="3"/>
  <c r="F234" i="3"/>
  <c r="G234" i="3"/>
  <c r="H234" i="3"/>
  <c r="I234" i="3"/>
  <c r="J234" i="3"/>
  <c r="B235" i="3"/>
  <c r="C235" i="3"/>
  <c r="D235" i="3"/>
  <c r="E235" i="3"/>
  <c r="F235" i="3"/>
  <c r="G235" i="3"/>
  <c r="H235" i="3"/>
  <c r="I235" i="3"/>
  <c r="J235" i="3"/>
  <c r="B236" i="3"/>
  <c r="C236" i="3"/>
  <c r="D236" i="3"/>
  <c r="E236" i="3"/>
  <c r="F236" i="3"/>
  <c r="G236" i="3"/>
  <c r="H236" i="3"/>
  <c r="I236" i="3"/>
  <c r="J236" i="3"/>
  <c r="B228" i="3"/>
  <c r="C228" i="3"/>
  <c r="D228" i="3"/>
  <c r="E228" i="3"/>
  <c r="F228" i="3"/>
  <c r="G228" i="3"/>
  <c r="H228" i="3"/>
  <c r="I228" i="3"/>
  <c r="J228" i="3"/>
  <c r="B229" i="3"/>
  <c r="C229" i="3"/>
  <c r="D229" i="3"/>
  <c r="E229" i="3"/>
  <c r="F229" i="3"/>
  <c r="G229" i="3"/>
  <c r="H229" i="3"/>
  <c r="I229" i="3"/>
  <c r="J229" i="3"/>
  <c r="C227" i="3"/>
  <c r="D227" i="3"/>
  <c r="E227" i="3"/>
  <c r="F227" i="3"/>
  <c r="G227" i="3"/>
  <c r="H227" i="3"/>
  <c r="I227" i="3"/>
  <c r="J227" i="3"/>
  <c r="J232" i="3"/>
  <c r="H232" i="3"/>
  <c r="G232" i="3"/>
  <c r="F232" i="3"/>
  <c r="A218" i="1"/>
  <c r="B232" i="3" s="1"/>
  <c r="J231" i="3"/>
  <c r="I231" i="3"/>
  <c r="H231" i="3"/>
  <c r="G231" i="3"/>
  <c r="F231" i="3"/>
  <c r="E231" i="3"/>
  <c r="D231" i="3"/>
  <c r="C231" i="3"/>
  <c r="B226" i="3"/>
  <c r="A204" i="1"/>
  <c r="B219" i="3" s="1"/>
  <c r="D219" i="3"/>
  <c r="E219" i="3"/>
  <c r="F219" i="3"/>
  <c r="G219" i="3"/>
  <c r="H219" i="3"/>
  <c r="I219" i="3"/>
  <c r="J219" i="3"/>
  <c r="B220" i="3"/>
  <c r="C220" i="3"/>
  <c r="D220" i="3"/>
  <c r="E220" i="3"/>
  <c r="F220" i="3"/>
  <c r="G220" i="3"/>
  <c r="H220" i="3"/>
  <c r="I220" i="3"/>
  <c r="J220" i="3"/>
  <c r="B221" i="3"/>
  <c r="C221" i="3"/>
  <c r="D221" i="3"/>
  <c r="E221" i="3"/>
  <c r="F221" i="3"/>
  <c r="G221" i="3"/>
  <c r="H221" i="3"/>
  <c r="I221" i="3"/>
  <c r="J221" i="3"/>
  <c r="B222" i="3"/>
  <c r="C222" i="3"/>
  <c r="D222" i="3"/>
  <c r="E222" i="3"/>
  <c r="F222" i="3"/>
  <c r="G222" i="3"/>
  <c r="H222" i="3"/>
  <c r="I222" i="3"/>
  <c r="J222" i="3"/>
  <c r="B223" i="3"/>
  <c r="C223" i="3"/>
  <c r="D223" i="3"/>
  <c r="E223" i="3"/>
  <c r="F223" i="3"/>
  <c r="G223" i="3"/>
  <c r="H223" i="3"/>
  <c r="I223" i="3"/>
  <c r="J223" i="3"/>
  <c r="C218" i="3"/>
  <c r="D218" i="3"/>
  <c r="E218" i="3"/>
  <c r="F218" i="3"/>
  <c r="G218" i="3"/>
  <c r="H218" i="3"/>
  <c r="I218" i="3"/>
  <c r="J218" i="3"/>
  <c r="B217" i="3"/>
  <c r="A197" i="1"/>
  <c r="B210" i="3" s="1"/>
  <c r="D210" i="3"/>
  <c r="E210" i="3"/>
  <c r="F210" i="3"/>
  <c r="G210" i="3"/>
  <c r="H210" i="3"/>
  <c r="I210" i="3"/>
  <c r="J210" i="3"/>
  <c r="B211" i="3"/>
  <c r="C211" i="3"/>
  <c r="D211" i="3"/>
  <c r="E211" i="3"/>
  <c r="F211" i="3"/>
  <c r="G211" i="3"/>
  <c r="H211" i="3"/>
  <c r="I211" i="3"/>
  <c r="J211" i="3"/>
  <c r="B212" i="3"/>
  <c r="C212" i="3"/>
  <c r="D212" i="3"/>
  <c r="E212" i="3"/>
  <c r="F212" i="3"/>
  <c r="G212" i="3"/>
  <c r="H212" i="3"/>
  <c r="I212" i="3"/>
  <c r="J212" i="3"/>
  <c r="B213" i="3"/>
  <c r="C213" i="3"/>
  <c r="D213" i="3"/>
  <c r="E213" i="3"/>
  <c r="F213" i="3"/>
  <c r="G213" i="3"/>
  <c r="H213" i="3"/>
  <c r="I213" i="3"/>
  <c r="J213" i="3"/>
  <c r="B214" i="3"/>
  <c r="C214" i="3"/>
  <c r="D214" i="3"/>
  <c r="E214" i="3"/>
  <c r="F214" i="3"/>
  <c r="G214" i="3"/>
  <c r="H214" i="3"/>
  <c r="I214" i="3"/>
  <c r="J214" i="3"/>
  <c r="C209" i="3"/>
  <c r="D209" i="3"/>
  <c r="E209" i="3"/>
  <c r="F209" i="3"/>
  <c r="G209" i="3"/>
  <c r="H209" i="3"/>
  <c r="I209" i="3"/>
  <c r="J209" i="3"/>
  <c r="B208" i="3"/>
  <c r="B162" i="3"/>
  <c r="A181" i="1"/>
  <c r="B201" i="3" s="1"/>
  <c r="D201" i="3"/>
  <c r="E201" i="3"/>
  <c r="F201" i="3"/>
  <c r="G201" i="3"/>
  <c r="H201" i="3"/>
  <c r="I201" i="3"/>
  <c r="J201" i="3"/>
  <c r="B202" i="3"/>
  <c r="C202" i="3"/>
  <c r="D202" i="3"/>
  <c r="E202" i="3"/>
  <c r="F202" i="3"/>
  <c r="G202" i="3"/>
  <c r="H202" i="3"/>
  <c r="I202" i="3"/>
  <c r="J202" i="3"/>
  <c r="B203" i="3"/>
  <c r="C203" i="3"/>
  <c r="D203" i="3"/>
  <c r="E203" i="3"/>
  <c r="F203" i="3"/>
  <c r="G203" i="3"/>
  <c r="H203" i="3"/>
  <c r="I203" i="3"/>
  <c r="J203" i="3"/>
  <c r="B204" i="3"/>
  <c r="C204" i="3"/>
  <c r="D204" i="3"/>
  <c r="E204" i="3"/>
  <c r="F204" i="3"/>
  <c r="G204" i="3"/>
  <c r="H204" i="3"/>
  <c r="I204" i="3"/>
  <c r="J204" i="3"/>
  <c r="B205" i="3"/>
  <c r="C205" i="3"/>
  <c r="D205" i="3"/>
  <c r="E205" i="3"/>
  <c r="F205" i="3"/>
  <c r="G205" i="3"/>
  <c r="H205" i="3"/>
  <c r="I205" i="3"/>
  <c r="J205" i="3"/>
  <c r="C200" i="3"/>
  <c r="D200" i="3"/>
  <c r="E200" i="3"/>
  <c r="F200" i="3"/>
  <c r="G200" i="3"/>
  <c r="H200" i="3"/>
  <c r="I200" i="3"/>
  <c r="J200" i="3"/>
  <c r="B199" i="3"/>
  <c r="A174" i="1"/>
  <c r="B192" i="3" s="1"/>
  <c r="C192" i="3"/>
  <c r="D192" i="3"/>
  <c r="E192" i="3"/>
  <c r="F192" i="3"/>
  <c r="G192" i="3"/>
  <c r="H192" i="3"/>
  <c r="I192" i="3"/>
  <c r="J192" i="3"/>
  <c r="B193" i="3"/>
  <c r="C193" i="3"/>
  <c r="D193" i="3"/>
  <c r="E193" i="3"/>
  <c r="F193" i="3"/>
  <c r="G193" i="3"/>
  <c r="H193" i="3"/>
  <c r="I193" i="3"/>
  <c r="J193" i="3"/>
  <c r="B194" i="3"/>
  <c r="C194" i="3"/>
  <c r="D194" i="3"/>
  <c r="E194" i="3"/>
  <c r="F194" i="3"/>
  <c r="G194" i="3"/>
  <c r="H194" i="3"/>
  <c r="I194" i="3"/>
  <c r="J194" i="3"/>
  <c r="B195" i="3"/>
  <c r="C195" i="3"/>
  <c r="D195" i="3"/>
  <c r="E195" i="3"/>
  <c r="F195" i="3"/>
  <c r="G195" i="3"/>
  <c r="H195" i="3"/>
  <c r="I195" i="3"/>
  <c r="J195" i="3"/>
  <c r="B196" i="3"/>
  <c r="C196" i="3"/>
  <c r="D196" i="3"/>
  <c r="E196" i="3"/>
  <c r="F196" i="3"/>
  <c r="G196" i="3"/>
  <c r="H196" i="3"/>
  <c r="I196" i="3"/>
  <c r="J196" i="3"/>
  <c r="C191" i="3"/>
  <c r="D191" i="3"/>
  <c r="E191" i="3"/>
  <c r="F191" i="3"/>
  <c r="G191" i="3"/>
  <c r="H191" i="3"/>
  <c r="I191" i="3"/>
  <c r="J191" i="3"/>
  <c r="B190" i="3"/>
  <c r="A167" i="1"/>
  <c r="B183" i="3" s="1"/>
  <c r="D183" i="3"/>
  <c r="E183" i="3"/>
  <c r="F183" i="3"/>
  <c r="G183" i="3"/>
  <c r="H183" i="3"/>
  <c r="I183" i="3"/>
  <c r="J183" i="3"/>
  <c r="B184" i="3"/>
  <c r="C184" i="3"/>
  <c r="D184" i="3"/>
  <c r="E184" i="3"/>
  <c r="F184" i="3"/>
  <c r="G184" i="3"/>
  <c r="H184" i="3"/>
  <c r="I184" i="3"/>
  <c r="J184" i="3"/>
  <c r="B185" i="3"/>
  <c r="C185" i="3"/>
  <c r="D185" i="3"/>
  <c r="E185" i="3"/>
  <c r="F185" i="3"/>
  <c r="G185" i="3"/>
  <c r="H185" i="3"/>
  <c r="I185" i="3"/>
  <c r="J185" i="3"/>
  <c r="B186" i="3"/>
  <c r="C186" i="3"/>
  <c r="D186" i="3"/>
  <c r="E186" i="3"/>
  <c r="F186" i="3"/>
  <c r="G186" i="3"/>
  <c r="H186" i="3"/>
  <c r="I186" i="3"/>
  <c r="J186" i="3"/>
  <c r="B187" i="3"/>
  <c r="C187" i="3"/>
  <c r="D187" i="3"/>
  <c r="E187" i="3"/>
  <c r="F187" i="3"/>
  <c r="G187" i="3"/>
  <c r="H187" i="3"/>
  <c r="I187" i="3"/>
  <c r="J187" i="3"/>
  <c r="C182" i="3"/>
  <c r="D182" i="3"/>
  <c r="E182" i="3"/>
  <c r="F182" i="3"/>
  <c r="G182" i="3"/>
  <c r="H182" i="3"/>
  <c r="I182" i="3"/>
  <c r="J182" i="3"/>
  <c r="B181" i="3"/>
  <c r="A160" i="1"/>
  <c r="B173" i="3" s="1"/>
  <c r="D173" i="3"/>
  <c r="E173" i="3"/>
  <c r="F173" i="3"/>
  <c r="G173" i="3"/>
  <c r="H173" i="3"/>
  <c r="I173" i="3"/>
  <c r="J173" i="3"/>
  <c r="B174" i="3"/>
  <c r="C174" i="3"/>
  <c r="D174" i="3"/>
  <c r="E174" i="3"/>
  <c r="F174" i="3"/>
  <c r="G174" i="3"/>
  <c r="H174" i="3"/>
  <c r="I174" i="3"/>
  <c r="J174" i="3"/>
  <c r="B175" i="3"/>
  <c r="C175" i="3"/>
  <c r="D175" i="3"/>
  <c r="E175" i="3"/>
  <c r="F175" i="3"/>
  <c r="G175" i="3"/>
  <c r="H175" i="3"/>
  <c r="I175" i="3"/>
  <c r="J175" i="3"/>
  <c r="B176" i="3"/>
  <c r="C176" i="3"/>
  <c r="D176" i="3"/>
  <c r="E176" i="3"/>
  <c r="F176" i="3"/>
  <c r="G176" i="3"/>
  <c r="H176" i="3"/>
  <c r="I176" i="3"/>
  <c r="J176" i="3"/>
  <c r="B177" i="3"/>
  <c r="C177" i="3"/>
  <c r="D177" i="3"/>
  <c r="E177" i="3"/>
  <c r="F177" i="3"/>
  <c r="G177" i="3"/>
  <c r="H177" i="3"/>
  <c r="I177" i="3"/>
  <c r="J177" i="3"/>
  <c r="C172" i="3"/>
  <c r="D172" i="3"/>
  <c r="E172" i="3"/>
  <c r="F172" i="3"/>
  <c r="G172" i="3"/>
  <c r="H172" i="3"/>
  <c r="I172" i="3"/>
  <c r="J172" i="3"/>
  <c r="B171" i="3"/>
  <c r="A153" i="1"/>
  <c r="B164" i="3" s="1"/>
  <c r="D164" i="3"/>
  <c r="E164" i="3"/>
  <c r="F164" i="3"/>
  <c r="G164" i="3"/>
  <c r="H164" i="3"/>
  <c r="I164" i="3"/>
  <c r="J164" i="3"/>
  <c r="B165" i="3"/>
  <c r="C165" i="3"/>
  <c r="D165" i="3"/>
  <c r="E165" i="3"/>
  <c r="F165" i="3"/>
  <c r="G165" i="3"/>
  <c r="H165" i="3"/>
  <c r="I165" i="3"/>
  <c r="J165" i="3"/>
  <c r="B166" i="3"/>
  <c r="C166" i="3"/>
  <c r="D166" i="3"/>
  <c r="E166" i="3"/>
  <c r="F166" i="3"/>
  <c r="G166" i="3"/>
  <c r="H166" i="3"/>
  <c r="I166" i="3"/>
  <c r="J166" i="3"/>
  <c r="B167" i="3"/>
  <c r="C167" i="3"/>
  <c r="D167" i="3"/>
  <c r="E167" i="3"/>
  <c r="F167" i="3"/>
  <c r="G167" i="3"/>
  <c r="H167" i="3"/>
  <c r="I167" i="3"/>
  <c r="J167" i="3"/>
  <c r="B168" i="3"/>
  <c r="C168" i="3"/>
  <c r="D168" i="3"/>
  <c r="E168" i="3"/>
  <c r="F168" i="3"/>
  <c r="G168" i="3"/>
  <c r="H168" i="3"/>
  <c r="I168" i="3"/>
  <c r="J168" i="3"/>
  <c r="C163" i="3"/>
  <c r="D163" i="3"/>
  <c r="E163" i="3"/>
  <c r="F163" i="3"/>
  <c r="G163" i="3"/>
  <c r="H163" i="3"/>
  <c r="I163" i="3"/>
  <c r="J163" i="3"/>
  <c r="A146" i="1"/>
  <c r="B154" i="3" s="1"/>
  <c r="C154" i="3"/>
  <c r="D154" i="3"/>
  <c r="E154" i="3"/>
  <c r="F154" i="3"/>
  <c r="G154" i="3"/>
  <c r="H154" i="3"/>
  <c r="I154" i="3"/>
  <c r="J154" i="3"/>
  <c r="B155" i="3"/>
  <c r="C155" i="3"/>
  <c r="D155" i="3"/>
  <c r="E155" i="3"/>
  <c r="F155" i="3"/>
  <c r="G155" i="3"/>
  <c r="H155" i="3"/>
  <c r="I155" i="3"/>
  <c r="J155" i="3"/>
  <c r="B156" i="3"/>
  <c r="C156" i="3"/>
  <c r="D156" i="3"/>
  <c r="E156" i="3"/>
  <c r="F156" i="3"/>
  <c r="G156" i="3"/>
  <c r="H156" i="3"/>
  <c r="I156" i="3"/>
  <c r="J156" i="3"/>
  <c r="B157" i="3"/>
  <c r="C157" i="3"/>
  <c r="D157" i="3"/>
  <c r="E157" i="3"/>
  <c r="F157" i="3"/>
  <c r="G157" i="3"/>
  <c r="H157" i="3"/>
  <c r="I157" i="3"/>
  <c r="J157" i="3"/>
  <c r="B158" i="3"/>
  <c r="C158" i="3"/>
  <c r="D158" i="3"/>
  <c r="E158" i="3"/>
  <c r="F158" i="3"/>
  <c r="G158" i="3"/>
  <c r="H158" i="3"/>
  <c r="I158" i="3"/>
  <c r="J158" i="3"/>
  <c r="C153" i="3"/>
  <c r="D153" i="3"/>
  <c r="E153" i="3"/>
  <c r="F153" i="3"/>
  <c r="G153" i="3"/>
  <c r="H153" i="3"/>
  <c r="I153" i="3"/>
  <c r="J153" i="3"/>
  <c r="B152" i="3"/>
  <c r="C144" i="3"/>
  <c r="D144" i="3"/>
  <c r="E144" i="3"/>
  <c r="F144" i="3"/>
  <c r="G144" i="3"/>
  <c r="H144" i="3"/>
  <c r="I144" i="3"/>
  <c r="J144" i="3"/>
  <c r="B146" i="3"/>
  <c r="C146" i="3"/>
  <c r="D146" i="3"/>
  <c r="E146" i="3"/>
  <c r="F146" i="3"/>
  <c r="G146" i="3"/>
  <c r="H146" i="3"/>
  <c r="I146" i="3"/>
  <c r="J146" i="3"/>
  <c r="B147" i="3"/>
  <c r="C147" i="3"/>
  <c r="D147" i="3"/>
  <c r="E147" i="3"/>
  <c r="F147" i="3"/>
  <c r="G147" i="3"/>
  <c r="H147" i="3"/>
  <c r="I147" i="3"/>
  <c r="J147" i="3"/>
  <c r="B148" i="3"/>
  <c r="C148" i="3"/>
  <c r="D148" i="3"/>
  <c r="E148" i="3"/>
  <c r="F148" i="3"/>
  <c r="G148" i="3"/>
  <c r="H148" i="3"/>
  <c r="I148" i="3"/>
  <c r="J148" i="3"/>
  <c r="B149" i="3"/>
  <c r="C149" i="3"/>
  <c r="D149" i="3"/>
  <c r="E149" i="3"/>
  <c r="F149" i="3"/>
  <c r="G149" i="3"/>
  <c r="H149" i="3"/>
  <c r="I149" i="3"/>
  <c r="J149" i="3"/>
  <c r="C145" i="3"/>
  <c r="D145" i="3"/>
  <c r="E145" i="3"/>
  <c r="F145" i="3"/>
  <c r="G145" i="3"/>
  <c r="H145" i="3"/>
  <c r="I145" i="3"/>
  <c r="J145" i="3"/>
  <c r="A127" i="1"/>
  <c r="B145" i="3" s="1"/>
  <c r="B120" i="3"/>
  <c r="D120" i="3"/>
  <c r="F120" i="3"/>
  <c r="G120" i="3"/>
  <c r="H120" i="3"/>
  <c r="I120" i="3"/>
  <c r="J120" i="3"/>
  <c r="B121" i="3"/>
  <c r="B122" i="3"/>
  <c r="C122" i="3"/>
  <c r="D122" i="3"/>
  <c r="E122" i="3"/>
  <c r="F122" i="3"/>
  <c r="G122" i="3"/>
  <c r="H122" i="3"/>
  <c r="I122" i="3"/>
  <c r="J122" i="3"/>
  <c r="B123" i="3"/>
  <c r="C123" i="3"/>
  <c r="D123" i="3"/>
  <c r="E123" i="3"/>
  <c r="F123" i="3"/>
  <c r="G123" i="3"/>
  <c r="H123" i="3"/>
  <c r="I123" i="3"/>
  <c r="J123" i="3"/>
  <c r="B124" i="3"/>
  <c r="C124" i="3"/>
  <c r="D124" i="3"/>
  <c r="E124" i="3"/>
  <c r="F124" i="3"/>
  <c r="G124" i="3"/>
  <c r="H124" i="3"/>
  <c r="I124" i="3"/>
  <c r="J124" i="3"/>
  <c r="B125" i="3"/>
  <c r="C125" i="3"/>
  <c r="D125" i="3"/>
  <c r="E125" i="3"/>
  <c r="F125" i="3"/>
  <c r="G125" i="3"/>
  <c r="H125" i="3"/>
  <c r="I125" i="3"/>
  <c r="J125" i="3"/>
  <c r="B126" i="3"/>
  <c r="B109" i="1"/>
  <c r="C126" i="3" s="1"/>
  <c r="C109" i="1"/>
  <c r="D126" i="3" s="1"/>
  <c r="D109" i="1"/>
  <c r="E126" i="3" s="1"/>
  <c r="E109" i="1"/>
  <c r="F126" i="3" s="1"/>
  <c r="F109" i="1"/>
  <c r="G130" i="3" s="1"/>
  <c r="G109" i="1"/>
  <c r="H126" i="3" s="1"/>
  <c r="H109" i="1"/>
  <c r="I126" i="3" s="1"/>
  <c r="I109" i="1"/>
  <c r="J126" i="3" s="1"/>
  <c r="B127" i="3"/>
  <c r="D127" i="3"/>
  <c r="E127" i="3"/>
  <c r="F127" i="3"/>
  <c r="G127" i="3"/>
  <c r="H127" i="3"/>
  <c r="J127" i="3"/>
  <c r="B128" i="3"/>
  <c r="C128" i="3"/>
  <c r="D128" i="3"/>
  <c r="E128" i="3"/>
  <c r="F128" i="3"/>
  <c r="G128" i="3"/>
  <c r="H128" i="3"/>
  <c r="I128" i="3"/>
  <c r="J128" i="3"/>
  <c r="B129" i="3"/>
  <c r="C129" i="3"/>
  <c r="D129" i="3"/>
  <c r="E129" i="3"/>
  <c r="F129" i="3"/>
  <c r="G129" i="3"/>
  <c r="H129" i="3"/>
  <c r="I129" i="3"/>
  <c r="J129" i="3"/>
  <c r="B130" i="3"/>
  <c r="E130" i="3"/>
  <c r="I130" i="3"/>
  <c r="J130" i="3"/>
  <c r="B131" i="3"/>
  <c r="D131" i="3"/>
  <c r="E131" i="3"/>
  <c r="F131" i="3"/>
  <c r="G131" i="3"/>
  <c r="H131" i="3"/>
  <c r="I131" i="3"/>
  <c r="J131" i="3"/>
  <c r="J109" i="1"/>
  <c r="D74" i="3"/>
  <c r="C201" i="3"/>
  <c r="C183" i="3"/>
  <c r="C164" i="3"/>
  <c r="C136" i="1"/>
  <c r="D136" i="1"/>
  <c r="E136" i="1"/>
  <c r="F136" i="1"/>
  <c r="G136" i="1"/>
  <c r="H136" i="1"/>
  <c r="I136" i="1"/>
  <c r="J136" i="1"/>
  <c r="B136" i="1"/>
  <c r="C117" i="1"/>
  <c r="D135" i="3"/>
  <c r="D117" i="1"/>
  <c r="E135" i="3" s="1"/>
  <c r="E117" i="1"/>
  <c r="F135" i="3"/>
  <c r="F117" i="1"/>
  <c r="G135" i="3"/>
  <c r="G117" i="1"/>
  <c r="H135" i="3"/>
  <c r="H117" i="1"/>
  <c r="I135" i="3" s="1"/>
  <c r="I117" i="1"/>
  <c r="J135" i="3" s="1"/>
  <c r="J117" i="1"/>
  <c r="B117" i="1"/>
  <c r="C135" i="3" s="1"/>
  <c r="C90" i="1"/>
  <c r="D90" i="1"/>
  <c r="E90" i="1"/>
  <c r="F90" i="1"/>
  <c r="G90" i="1"/>
  <c r="H90" i="1"/>
  <c r="I90" i="1"/>
  <c r="J90" i="1"/>
  <c r="B90" i="1"/>
  <c r="C80" i="1"/>
  <c r="D86" i="3"/>
  <c r="D80" i="1"/>
  <c r="E86" i="3" s="1"/>
  <c r="E80" i="1"/>
  <c r="F86" i="3"/>
  <c r="F80" i="1"/>
  <c r="G86" i="3" s="1"/>
  <c r="G80" i="1"/>
  <c r="H86" i="3" s="1"/>
  <c r="H80" i="1"/>
  <c r="I86" i="3"/>
  <c r="I80" i="1"/>
  <c r="J86" i="3"/>
  <c r="J80" i="1"/>
  <c r="B80" i="1"/>
  <c r="C86" i="3" s="1"/>
  <c r="E74" i="3"/>
  <c r="F74" i="3"/>
  <c r="G74" i="3"/>
  <c r="H74" i="3"/>
  <c r="I74" i="3"/>
  <c r="C74" i="3"/>
  <c r="B85" i="3"/>
  <c r="C85" i="3"/>
  <c r="D85" i="3"/>
  <c r="E85" i="3"/>
  <c r="F85" i="3"/>
  <c r="G85" i="3"/>
  <c r="B86" i="3"/>
  <c r="B87" i="3"/>
  <c r="C87" i="3"/>
  <c r="D87" i="3"/>
  <c r="E87" i="3"/>
  <c r="F87" i="3"/>
  <c r="G87" i="3"/>
  <c r="B88" i="3"/>
  <c r="C88" i="3"/>
  <c r="D88" i="3"/>
  <c r="E88" i="3"/>
  <c r="F88" i="3"/>
  <c r="G88" i="3"/>
  <c r="B89" i="3"/>
  <c r="C89" i="3"/>
  <c r="D89" i="3"/>
  <c r="E89" i="3"/>
  <c r="F89" i="3"/>
  <c r="G89" i="3"/>
  <c r="B90" i="3"/>
  <c r="C90" i="3"/>
  <c r="D90" i="3"/>
  <c r="E90" i="3"/>
  <c r="F90" i="3"/>
  <c r="G90" i="3"/>
  <c r="B91" i="3"/>
  <c r="C91" i="3"/>
  <c r="D91" i="3"/>
  <c r="E91" i="3"/>
  <c r="F91" i="3"/>
  <c r="G91" i="3"/>
  <c r="B94" i="3"/>
  <c r="C94" i="3"/>
  <c r="D94" i="3"/>
  <c r="E94" i="3"/>
  <c r="F94" i="3"/>
  <c r="G94" i="3"/>
  <c r="H85" i="3"/>
  <c r="I85" i="3"/>
  <c r="J85" i="3"/>
  <c r="H87" i="3"/>
  <c r="I87" i="3"/>
  <c r="J87" i="3"/>
  <c r="H88" i="3"/>
  <c r="I88" i="3"/>
  <c r="J88" i="3"/>
  <c r="H89" i="3"/>
  <c r="I89" i="3"/>
  <c r="J89" i="3"/>
  <c r="H90" i="3"/>
  <c r="I90" i="3"/>
  <c r="J90" i="3"/>
  <c r="C73" i="3"/>
  <c r="D73" i="3"/>
  <c r="E73" i="3"/>
  <c r="F73" i="3"/>
  <c r="G73" i="3"/>
  <c r="B75" i="3"/>
  <c r="C75" i="3"/>
  <c r="D75" i="3"/>
  <c r="E75" i="3"/>
  <c r="F75" i="3"/>
  <c r="G75" i="3"/>
  <c r="B76" i="3"/>
  <c r="C76" i="3"/>
  <c r="D76" i="3"/>
  <c r="E76" i="3"/>
  <c r="F76" i="3"/>
  <c r="G76" i="3"/>
  <c r="B77" i="3"/>
  <c r="C77" i="3"/>
  <c r="D77" i="3"/>
  <c r="E77" i="3"/>
  <c r="F77" i="3"/>
  <c r="G77" i="3"/>
  <c r="B78" i="3"/>
  <c r="C78" i="3"/>
  <c r="D78" i="3"/>
  <c r="E78" i="3"/>
  <c r="F78" i="3"/>
  <c r="G78" i="3"/>
  <c r="C80" i="3"/>
  <c r="D80" i="3"/>
  <c r="E80" i="3"/>
  <c r="F80" i="3"/>
  <c r="G80" i="3"/>
  <c r="H73" i="3"/>
  <c r="I73" i="3"/>
  <c r="J73" i="3"/>
  <c r="H75" i="3"/>
  <c r="I75" i="3"/>
  <c r="J75" i="3"/>
  <c r="H76" i="3"/>
  <c r="I76" i="3"/>
  <c r="J76" i="3"/>
  <c r="H77" i="3"/>
  <c r="I77" i="3"/>
  <c r="J77" i="3"/>
  <c r="H78" i="3"/>
  <c r="I78" i="3"/>
  <c r="J78" i="3"/>
  <c r="A70" i="3"/>
  <c r="A4" i="3"/>
  <c r="C63" i="3"/>
  <c r="B43" i="3"/>
  <c r="B143" i="3"/>
  <c r="B138" i="3"/>
  <c r="C138" i="3"/>
  <c r="D138" i="3"/>
  <c r="E138" i="3"/>
  <c r="F138" i="3"/>
  <c r="G138" i="3"/>
  <c r="H138" i="3"/>
  <c r="I138" i="3"/>
  <c r="J138" i="3"/>
  <c r="B139" i="3"/>
  <c r="C139" i="3"/>
  <c r="D139" i="3"/>
  <c r="E139" i="3"/>
  <c r="F139" i="3"/>
  <c r="G139" i="3"/>
  <c r="H139" i="3"/>
  <c r="I139" i="3"/>
  <c r="J139" i="3"/>
  <c r="B140" i="3"/>
  <c r="C140" i="3"/>
  <c r="D140" i="3"/>
  <c r="E140" i="3"/>
  <c r="F140" i="3"/>
  <c r="G140" i="3"/>
  <c r="H140" i="3"/>
  <c r="I140" i="3"/>
  <c r="J140" i="3"/>
  <c r="B134" i="3"/>
  <c r="C134" i="3"/>
  <c r="D134" i="3"/>
  <c r="E134" i="3"/>
  <c r="F134" i="3"/>
  <c r="G134" i="3"/>
  <c r="H134" i="3"/>
  <c r="I134" i="3"/>
  <c r="J134" i="3"/>
  <c r="B135" i="3"/>
  <c r="B136" i="3"/>
  <c r="C136" i="3"/>
  <c r="D136" i="3"/>
  <c r="E136" i="3"/>
  <c r="F136" i="3"/>
  <c r="G136" i="3"/>
  <c r="H136" i="3"/>
  <c r="I136" i="3"/>
  <c r="J136" i="3"/>
  <c r="B137" i="3"/>
  <c r="C137" i="3"/>
  <c r="D137" i="3"/>
  <c r="E137" i="3"/>
  <c r="F137" i="3"/>
  <c r="G137" i="3"/>
  <c r="H137" i="3"/>
  <c r="I137" i="3"/>
  <c r="J137" i="3"/>
  <c r="J111" i="3"/>
  <c r="J113" i="3"/>
  <c r="J114" i="3"/>
  <c r="J115" i="3"/>
  <c r="J116" i="3"/>
  <c r="J118" i="3"/>
  <c r="A95" i="1"/>
  <c r="B112" i="3" s="1"/>
  <c r="B113" i="3"/>
  <c r="C113" i="3"/>
  <c r="D113" i="3"/>
  <c r="E113" i="3"/>
  <c r="F113" i="3"/>
  <c r="G113" i="3"/>
  <c r="H113" i="3"/>
  <c r="I113" i="3"/>
  <c r="B114" i="3"/>
  <c r="C114" i="3"/>
  <c r="D114" i="3"/>
  <c r="E114" i="3"/>
  <c r="F114" i="3"/>
  <c r="G114" i="3"/>
  <c r="H114" i="3"/>
  <c r="I114" i="3"/>
  <c r="B115" i="3"/>
  <c r="C115" i="3"/>
  <c r="D115" i="3"/>
  <c r="E115" i="3"/>
  <c r="F115" i="3"/>
  <c r="G115" i="3"/>
  <c r="H115" i="3"/>
  <c r="I115" i="3"/>
  <c r="B116" i="3"/>
  <c r="C116" i="3"/>
  <c r="D116" i="3"/>
  <c r="E116" i="3"/>
  <c r="F116" i="3"/>
  <c r="G116" i="3"/>
  <c r="H116" i="3"/>
  <c r="I116" i="3"/>
  <c r="C118" i="3"/>
  <c r="D118" i="3"/>
  <c r="E118" i="3"/>
  <c r="F118" i="3"/>
  <c r="G118" i="3"/>
  <c r="H118" i="3"/>
  <c r="I118" i="3"/>
  <c r="B119" i="3"/>
  <c r="C111" i="3"/>
  <c r="D111" i="3"/>
  <c r="E111" i="3"/>
  <c r="F111" i="3"/>
  <c r="G111" i="3"/>
  <c r="H111" i="3"/>
  <c r="I111" i="3"/>
  <c r="B110" i="3"/>
  <c r="B95" i="3"/>
  <c r="C95" i="3"/>
  <c r="D95" i="3"/>
  <c r="E95" i="3"/>
  <c r="F95" i="3"/>
  <c r="G95" i="3"/>
  <c r="H95" i="3"/>
  <c r="I95" i="3"/>
  <c r="J95" i="3"/>
  <c r="B96" i="3"/>
  <c r="C96" i="3"/>
  <c r="D96" i="3"/>
  <c r="E96" i="3"/>
  <c r="F96" i="3"/>
  <c r="G96" i="3"/>
  <c r="H96" i="3"/>
  <c r="I96" i="3"/>
  <c r="J96" i="3"/>
  <c r="B81" i="3"/>
  <c r="C81" i="3"/>
  <c r="D81" i="3"/>
  <c r="E81" i="3"/>
  <c r="F81" i="3"/>
  <c r="G81" i="3"/>
  <c r="H81" i="3"/>
  <c r="I81" i="3"/>
  <c r="J81" i="3"/>
  <c r="B82" i="3"/>
  <c r="C82" i="3"/>
  <c r="D82" i="3"/>
  <c r="E82" i="3"/>
  <c r="F82" i="3"/>
  <c r="G82" i="3"/>
  <c r="H82" i="3"/>
  <c r="I82" i="3"/>
  <c r="J82" i="3"/>
  <c r="H91" i="3"/>
  <c r="I91" i="3"/>
  <c r="J91" i="3"/>
  <c r="H94" i="3"/>
  <c r="I94" i="3"/>
  <c r="J94" i="3"/>
  <c r="H80" i="3"/>
  <c r="I80" i="3"/>
  <c r="J80" i="3"/>
  <c r="A69" i="1"/>
  <c r="B74" i="3" s="1"/>
  <c r="B72" i="3"/>
  <c r="A58" i="1"/>
  <c r="B63" i="3" s="1"/>
  <c r="D63" i="3"/>
  <c r="E63" i="3"/>
  <c r="F63" i="3"/>
  <c r="G63" i="3"/>
  <c r="H63" i="3"/>
  <c r="I63" i="3"/>
  <c r="J63" i="3"/>
  <c r="B64" i="3"/>
  <c r="C64" i="3"/>
  <c r="D64" i="3"/>
  <c r="E64" i="3"/>
  <c r="F64" i="3"/>
  <c r="G64" i="3"/>
  <c r="H64" i="3"/>
  <c r="I64" i="3"/>
  <c r="J64" i="3"/>
  <c r="B65" i="3"/>
  <c r="C65" i="3"/>
  <c r="D65" i="3"/>
  <c r="E65" i="3"/>
  <c r="F65" i="3"/>
  <c r="G65" i="3"/>
  <c r="H65" i="3"/>
  <c r="I65" i="3"/>
  <c r="J65" i="3"/>
  <c r="B66" i="3"/>
  <c r="C66" i="3"/>
  <c r="D66" i="3"/>
  <c r="E66" i="3"/>
  <c r="F66" i="3"/>
  <c r="G66" i="3"/>
  <c r="H66" i="3"/>
  <c r="I66" i="3"/>
  <c r="J66" i="3"/>
  <c r="B67" i="3"/>
  <c r="C67" i="3"/>
  <c r="D67" i="3"/>
  <c r="E67" i="3"/>
  <c r="F67" i="3"/>
  <c r="G67" i="3"/>
  <c r="H67" i="3"/>
  <c r="I67" i="3"/>
  <c r="J67" i="3"/>
  <c r="C62" i="3"/>
  <c r="D62" i="3"/>
  <c r="E62" i="3"/>
  <c r="F62" i="3"/>
  <c r="G62" i="3"/>
  <c r="H62" i="3"/>
  <c r="I62" i="3"/>
  <c r="J62" i="3"/>
  <c r="A49" i="1"/>
  <c r="B54" i="3" s="1"/>
  <c r="C54" i="3"/>
  <c r="D54" i="3"/>
  <c r="E54" i="3"/>
  <c r="F54" i="3"/>
  <c r="G54" i="3"/>
  <c r="H54" i="3"/>
  <c r="I54" i="3"/>
  <c r="J54" i="3"/>
  <c r="B55" i="3"/>
  <c r="C55" i="3"/>
  <c r="D55" i="3"/>
  <c r="E55" i="3"/>
  <c r="F55" i="3"/>
  <c r="G55" i="3"/>
  <c r="H55" i="3"/>
  <c r="I55" i="3"/>
  <c r="J55" i="3"/>
  <c r="B56" i="3"/>
  <c r="C56" i="3"/>
  <c r="D56" i="3"/>
  <c r="E56" i="3"/>
  <c r="F56" i="3"/>
  <c r="G56" i="3"/>
  <c r="H56" i="3"/>
  <c r="I56" i="3"/>
  <c r="J56" i="3"/>
  <c r="B57" i="3"/>
  <c r="C57" i="3"/>
  <c r="D57" i="3"/>
  <c r="E57" i="3"/>
  <c r="F57" i="3"/>
  <c r="G57" i="3"/>
  <c r="H57" i="3"/>
  <c r="I57" i="3"/>
  <c r="J57" i="3"/>
  <c r="B58" i="3"/>
  <c r="C58" i="3"/>
  <c r="D58" i="3"/>
  <c r="E58" i="3"/>
  <c r="F58" i="3"/>
  <c r="G58" i="3"/>
  <c r="H58" i="3"/>
  <c r="I58" i="3"/>
  <c r="J58" i="3"/>
  <c r="C53" i="3"/>
  <c r="D53" i="3"/>
  <c r="E53" i="3"/>
  <c r="F53" i="3"/>
  <c r="G53" i="3"/>
  <c r="H53" i="3"/>
  <c r="I53" i="3"/>
  <c r="J53" i="3"/>
  <c r="B52" i="3"/>
  <c r="A42" i="1"/>
  <c r="B45" i="3" s="1"/>
  <c r="C45" i="3"/>
  <c r="D45" i="3"/>
  <c r="E45" i="3"/>
  <c r="F45" i="3"/>
  <c r="G45" i="3"/>
  <c r="H45" i="3"/>
  <c r="I45" i="3"/>
  <c r="J45" i="3"/>
  <c r="B46" i="3"/>
  <c r="C46" i="3"/>
  <c r="D46" i="3"/>
  <c r="E46" i="3"/>
  <c r="F46" i="3"/>
  <c r="G46" i="3"/>
  <c r="H46" i="3"/>
  <c r="I46" i="3"/>
  <c r="J46" i="3"/>
  <c r="B47" i="3"/>
  <c r="C47" i="3"/>
  <c r="D47" i="3"/>
  <c r="E47" i="3"/>
  <c r="F47" i="3"/>
  <c r="G47" i="3"/>
  <c r="H47" i="3"/>
  <c r="I47" i="3"/>
  <c r="J47" i="3"/>
  <c r="B48" i="3"/>
  <c r="C48" i="3"/>
  <c r="D48" i="3"/>
  <c r="E48" i="3"/>
  <c r="F48" i="3"/>
  <c r="G48" i="3"/>
  <c r="H48" i="3"/>
  <c r="I48" i="3"/>
  <c r="J48" i="3"/>
  <c r="B49" i="3"/>
  <c r="C49" i="3"/>
  <c r="D49" i="3"/>
  <c r="E49" i="3"/>
  <c r="F49" i="3"/>
  <c r="G49" i="3"/>
  <c r="H49" i="3"/>
  <c r="I49" i="3"/>
  <c r="J49" i="3"/>
  <c r="C44" i="3"/>
  <c r="D44" i="3"/>
  <c r="E44" i="3"/>
  <c r="F44" i="3"/>
  <c r="G44" i="3"/>
  <c r="H44" i="3"/>
  <c r="I44" i="3"/>
  <c r="J44" i="3"/>
  <c r="A25" i="1"/>
  <c r="B27" i="3" s="1"/>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C26" i="3"/>
  <c r="D26" i="3"/>
  <c r="E26" i="3"/>
  <c r="F26" i="3"/>
  <c r="G26" i="3"/>
  <c r="H26" i="3"/>
  <c r="I26" i="3"/>
  <c r="J26" i="3"/>
  <c r="A9" i="1"/>
  <c r="B9" i="3" s="1"/>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C8" i="3"/>
  <c r="D8" i="3"/>
  <c r="E8" i="3"/>
  <c r="F8" i="3"/>
  <c r="G8" i="3"/>
  <c r="H8" i="3"/>
  <c r="I8" i="3"/>
  <c r="J8" i="3"/>
  <c r="B6" i="3"/>
  <c r="B61" i="3"/>
  <c r="B42" i="3"/>
  <c r="B24" i="3"/>
  <c r="C15" i="9"/>
  <c r="F15" i="9" s="1"/>
  <c r="G107" i="3" s="1"/>
  <c r="E103" i="3"/>
  <c r="C102" i="3"/>
  <c r="E107" i="3"/>
  <c r="E101" i="3"/>
  <c r="C104" i="3"/>
  <c r="E106" i="3"/>
  <c r="C241" i="3"/>
  <c r="C11" i="9"/>
  <c r="D103" i="3"/>
  <c r="F11" i="9"/>
  <c r="G103" i="3" s="1"/>
  <c r="E104" i="3"/>
  <c r="L39" i="10" l="1"/>
  <c r="K39" i="10"/>
  <c r="L29" i="10"/>
  <c r="G24" i="10"/>
  <c r="N24" i="10"/>
  <c r="L19" i="10"/>
  <c r="N14" i="10"/>
  <c r="M56" i="10"/>
  <c r="J250" i="3"/>
  <c r="K56" i="10"/>
  <c r="H250" i="3"/>
  <c r="G250" i="3"/>
  <c r="J56" i="10"/>
  <c r="F130" i="3"/>
  <c r="E233" i="1"/>
  <c r="C120" i="3"/>
  <c r="C104" i="1"/>
  <c r="C95" i="1" s="1"/>
  <c r="D112" i="3" s="1"/>
  <c r="I47" i="10"/>
  <c r="I43" i="10"/>
  <c r="K34" i="10"/>
  <c r="H119" i="3"/>
  <c r="F241" i="3"/>
  <c r="H56" i="10"/>
  <c r="D119" i="3"/>
  <c r="C131" i="3"/>
  <c r="N56" i="10"/>
  <c r="I14" i="10"/>
  <c r="I127" i="3"/>
  <c r="I250" i="3"/>
  <c r="C250" i="3"/>
  <c r="F56" i="10"/>
  <c r="C56" i="10" s="1"/>
  <c r="H14" i="10"/>
  <c r="C173" i="3"/>
  <c r="C119" i="3"/>
  <c r="B104" i="1"/>
  <c r="C121" i="3" s="1"/>
  <c r="I104" i="1"/>
  <c r="J121" i="3" s="1"/>
  <c r="F104" i="1"/>
  <c r="F95" i="1" s="1"/>
  <c r="G112" i="3" s="1"/>
  <c r="J104" i="1"/>
  <c r="J95" i="1" s="1"/>
  <c r="E120" i="3"/>
  <c r="E121" i="3"/>
  <c r="D95" i="1"/>
  <c r="E112" i="3" s="1"/>
  <c r="H95" i="1"/>
  <c r="I112" i="3" s="1"/>
  <c r="I121" i="3"/>
  <c r="D121" i="3"/>
  <c r="G119" i="3"/>
  <c r="C127" i="3"/>
  <c r="G126" i="3"/>
  <c r="E119" i="3"/>
  <c r="E104" i="1"/>
  <c r="G104" i="1"/>
  <c r="H130" i="3"/>
  <c r="D130" i="3"/>
  <c r="I119" i="3"/>
  <c r="C30" i="10"/>
  <c r="V68" i="10" s="1"/>
  <c r="C33" i="10"/>
  <c r="Y66" i="10" s="1"/>
  <c r="G9" i="10"/>
  <c r="G43" i="10"/>
  <c r="F10" i="9"/>
  <c r="G102" i="3" s="1"/>
  <c r="D102" i="3"/>
  <c r="G9" i="9"/>
  <c r="H101" i="3" s="1"/>
  <c r="F101" i="3"/>
  <c r="F106" i="3"/>
  <c r="G14" i="9"/>
  <c r="H106" i="3" s="1"/>
  <c r="F107" i="3"/>
  <c r="G15" i="9"/>
  <c r="H107" i="3" s="1"/>
  <c r="C106" i="3"/>
  <c r="D107" i="3"/>
  <c r="D104" i="3"/>
  <c r="F12" i="9"/>
  <c r="G104" i="3" s="1"/>
  <c r="F104" i="3"/>
  <c r="G12" i="9"/>
  <c r="H104" i="3" s="1"/>
  <c r="F14" i="9"/>
  <c r="G106" i="3" s="1"/>
  <c r="D106" i="3"/>
  <c r="C101" i="3"/>
  <c r="C13" i="9"/>
  <c r="D105" i="3" s="1"/>
  <c r="E10" i="9"/>
  <c r="F102" i="3" s="1"/>
  <c r="E105" i="3"/>
  <c r="G13" i="9"/>
  <c r="H105" i="3" s="1"/>
  <c r="G11" i="9"/>
  <c r="H103" i="3" s="1"/>
  <c r="F9" i="9"/>
  <c r="G101" i="3" s="1"/>
  <c r="F24" i="10"/>
  <c r="C24" i="10" s="1"/>
  <c r="K24" i="10"/>
  <c r="M52" i="10"/>
  <c r="M19" i="10"/>
  <c r="F14" i="10"/>
  <c r="G14" i="10"/>
  <c r="D51" i="10"/>
  <c r="N81" i="10" s="1"/>
  <c r="K52" i="10"/>
  <c r="N80" i="10"/>
  <c r="J34" i="10"/>
  <c r="G47" i="10"/>
  <c r="N19" i="10"/>
  <c r="H47" i="10"/>
  <c r="C10" i="10"/>
  <c r="I68" i="10" s="1"/>
  <c r="F9" i="10"/>
  <c r="C9" i="10" s="1"/>
  <c r="N39" i="10"/>
  <c r="L24" i="10"/>
  <c r="C12" i="10"/>
  <c r="I29" i="10"/>
  <c r="J24" i="10"/>
  <c r="C22" i="10"/>
  <c r="D23" i="10" s="1"/>
  <c r="S67" i="10" s="1"/>
  <c r="F29" i="10"/>
  <c r="C29" i="10" s="1"/>
  <c r="D29" i="10" s="1"/>
  <c r="C7" i="10"/>
  <c r="F34" i="10"/>
  <c r="C34" i="10" s="1"/>
  <c r="N29" i="10"/>
  <c r="C32" i="10"/>
  <c r="D42" i="10"/>
  <c r="P75" i="10" s="1"/>
  <c r="D46" i="10"/>
  <c r="S75" i="10" s="1"/>
  <c r="D28" i="10"/>
  <c r="V67" i="10" s="1"/>
  <c r="C232" i="3"/>
  <c r="D38" i="10"/>
  <c r="AB67" i="10" s="1"/>
  <c r="D18" i="10"/>
  <c r="P67" i="10" s="1"/>
  <c r="F47" i="10"/>
  <c r="C47" i="10" s="1"/>
  <c r="D47" i="10" s="1"/>
  <c r="H43" i="10"/>
  <c r="N9" i="10"/>
  <c r="F52" i="10"/>
  <c r="M9" i="10"/>
  <c r="M29" i="10"/>
  <c r="K14" i="10"/>
  <c r="F39" i="10"/>
  <c r="C39" i="10" s="1"/>
  <c r="D39" i="10" s="1"/>
  <c r="J14" i="10"/>
  <c r="H19" i="10"/>
  <c r="L52" i="10"/>
  <c r="M39" i="10"/>
  <c r="M24" i="10"/>
  <c r="G19" i="10"/>
  <c r="M47" i="10"/>
  <c r="M34" i="10"/>
  <c r="H29" i="10"/>
  <c r="F43" i="10"/>
  <c r="C43" i="10" s="1"/>
  <c r="D43" i="10" s="1"/>
  <c r="G52" i="10"/>
  <c r="I39" i="10"/>
  <c r="L34" i="10"/>
  <c r="N34" i="10"/>
  <c r="F19" i="10"/>
  <c r="C19" i="10" s="1"/>
  <c r="D19" i="10" s="1"/>
  <c r="N52" i="10"/>
  <c r="H39" i="10"/>
  <c r="N47" i="10"/>
  <c r="I9" i="10"/>
  <c r="M14" i="10"/>
  <c r="H9" i="10"/>
  <c r="I19" i="10"/>
  <c r="L14" i="10"/>
  <c r="N43" i="10"/>
  <c r="M43" i="10"/>
  <c r="I56" i="10" l="1"/>
  <c r="F250" i="3"/>
  <c r="D33" i="10"/>
  <c r="Y67" i="10" s="1"/>
  <c r="I95" i="1"/>
  <c r="J112" i="3" s="1"/>
  <c r="B95" i="1"/>
  <c r="C112" i="3" s="1"/>
  <c r="G121" i="3"/>
  <c r="F121" i="3"/>
  <c r="E95" i="1"/>
  <c r="F112" i="3" s="1"/>
  <c r="G95" i="1"/>
  <c r="H112" i="3" s="1"/>
  <c r="H121" i="3"/>
  <c r="C14" i="10"/>
  <c r="D14" i="10" s="1"/>
  <c r="C52" i="10"/>
  <c r="D52" i="10" s="1"/>
  <c r="G10" i="9"/>
  <c r="H102" i="3" s="1"/>
  <c r="F13" i="9"/>
  <c r="G105" i="3" s="1"/>
  <c r="D8" i="10"/>
  <c r="F66" i="10"/>
  <c r="D13" i="10"/>
  <c r="M67" i="10" s="1"/>
  <c r="D34" i="10"/>
  <c r="D9" i="10"/>
  <c r="D24" i="10"/>
</calcChain>
</file>

<file path=xl/sharedStrings.xml><?xml version="1.0" encoding="utf-8"?>
<sst xmlns="http://schemas.openxmlformats.org/spreadsheetml/2006/main" count="1194" uniqueCount="369">
  <si>
    <t>市町村名</t>
    <rPh sb="0" eb="4">
      <t>シチョウソンメイ</t>
    </rPh>
    <phoneticPr fontId="1"/>
  </si>
  <si>
    <t>奈良県</t>
    <rPh sb="0" eb="3">
      <t>ナラケン</t>
    </rPh>
    <phoneticPr fontId="1"/>
  </si>
  <si>
    <t>No.2　平均自立期間（要介護2以上）</t>
    <rPh sb="5" eb="11">
      <t>ヘイキンジリツキカン</t>
    </rPh>
    <rPh sb="12" eb="15">
      <t>ヨウカイゴ</t>
    </rPh>
    <rPh sb="16" eb="18">
      <t>イジョウ</t>
    </rPh>
    <phoneticPr fontId="1"/>
  </si>
  <si>
    <t>県への
報告対象</t>
    <rPh sb="0" eb="1">
      <t>ケン</t>
    </rPh>
    <rPh sb="4" eb="6">
      <t>ホウコク</t>
    </rPh>
    <rPh sb="6" eb="8">
      <t>タイショウ</t>
    </rPh>
    <phoneticPr fontId="1"/>
  </si>
  <si>
    <t>R4
（2022）</t>
    <phoneticPr fontId="1"/>
  </si>
  <si>
    <t>R5
（2023）</t>
    <phoneticPr fontId="1"/>
  </si>
  <si>
    <t>R6
（2024）</t>
    <phoneticPr fontId="1"/>
  </si>
  <si>
    <t>R7
（2025）</t>
    <phoneticPr fontId="1"/>
  </si>
  <si>
    <t>R8
（2026）</t>
    <phoneticPr fontId="1"/>
  </si>
  <si>
    <t>R9
（2027）</t>
    <phoneticPr fontId="1"/>
  </si>
  <si>
    <t>R10
（2028）</t>
    <phoneticPr fontId="1"/>
  </si>
  <si>
    <t>R11
（2029）</t>
    <phoneticPr fontId="1"/>
  </si>
  <si>
    <t>R12
（2030）</t>
    <phoneticPr fontId="1"/>
  </si>
  <si>
    <t>市町村番号</t>
    <rPh sb="0" eb="5">
      <t>シチョウソンバンゴウ</t>
    </rPh>
    <phoneticPr fontId="1"/>
  </si>
  <si>
    <t>No.1　平均余命</t>
  </si>
  <si>
    <t>No.1　特定健康診査実施率</t>
  </si>
  <si>
    <t>No.2　特定保健指導実施率</t>
  </si>
  <si>
    <t>No.3　特定保健指導による特定保健指導対象者の減少率</t>
  </si>
  <si>
    <t>HbA1c5.6%以上</t>
    <rPh sb="9" eb="11">
      <t>イジョウ</t>
    </rPh>
    <phoneticPr fontId="1"/>
  </si>
  <si>
    <t>収縮期血圧130mmHg以上</t>
    <rPh sb="0" eb="3">
      <t>シュウシュクキ</t>
    </rPh>
    <rPh sb="3" eb="5">
      <t>ケツアツ</t>
    </rPh>
    <rPh sb="12" eb="14">
      <t>イジョウ</t>
    </rPh>
    <phoneticPr fontId="1"/>
  </si>
  <si>
    <t>拡張期血圧85mmHg以上</t>
    <rPh sb="0" eb="3">
      <t>カクチョウキ</t>
    </rPh>
    <rPh sb="3" eb="5">
      <t>ケツアツ</t>
    </rPh>
    <rPh sb="11" eb="13">
      <t>イジョウ</t>
    </rPh>
    <phoneticPr fontId="1"/>
  </si>
  <si>
    <t>HDLｺﾚｽﾃﾛｰﾙ40mg/dl未満</t>
    <rPh sb="17" eb="19">
      <t>ミマン</t>
    </rPh>
    <phoneticPr fontId="1"/>
  </si>
  <si>
    <t>中性脂肪150mg/dl以上</t>
    <rPh sb="0" eb="4">
      <t>チュウセイシボウ</t>
    </rPh>
    <rPh sb="12" eb="14">
      <t>イジョウ</t>
    </rPh>
    <phoneticPr fontId="1"/>
  </si>
  <si>
    <t>★</t>
    <phoneticPr fontId="1"/>
  </si>
  <si>
    <t>自動入力</t>
    <rPh sb="0" eb="4">
      <t>ジドウニュウリョク</t>
    </rPh>
    <phoneticPr fontId="1"/>
  </si>
  <si>
    <t>被保険者数</t>
    <rPh sb="0" eb="5">
      <t>ヒホケンシャスウ</t>
    </rPh>
    <phoneticPr fontId="1"/>
  </si>
  <si>
    <t>糖尿病の受療者数</t>
    <rPh sb="0" eb="3">
      <t>トウニョウビョウ</t>
    </rPh>
    <rPh sb="4" eb="7">
      <t>ジュリョウシャ</t>
    </rPh>
    <rPh sb="7" eb="8">
      <t>スウ</t>
    </rPh>
    <phoneticPr fontId="1"/>
  </si>
  <si>
    <t>高血圧症の受療者数</t>
    <rPh sb="0" eb="4">
      <t>コウケツアツショウ</t>
    </rPh>
    <rPh sb="5" eb="9">
      <t>ジュリョウシャスウ</t>
    </rPh>
    <phoneticPr fontId="1"/>
  </si>
  <si>
    <t>No.9　HbA1c8.0%以上の者の割合</t>
    <rPh sb="14" eb="16">
      <t>イジョウ</t>
    </rPh>
    <rPh sb="17" eb="18">
      <t>モノ</t>
    </rPh>
    <rPh sb="19" eb="21">
      <t>ワリアイ</t>
    </rPh>
    <phoneticPr fontId="1"/>
  </si>
  <si>
    <t>No.10　新規人工透析導入患者数</t>
    <rPh sb="6" eb="12">
      <t>シンキジンコウトウセキ</t>
    </rPh>
    <rPh sb="12" eb="16">
      <t>ドウニュウカンジャ</t>
    </rPh>
    <rPh sb="16" eb="17">
      <t>スウ</t>
    </rPh>
    <phoneticPr fontId="1"/>
  </si>
  <si>
    <t>1以上の薬剤で重複処方を受けた者の数</t>
    <rPh sb="1" eb="3">
      <t>イジョウ</t>
    </rPh>
    <rPh sb="4" eb="6">
      <t>ヤクザイ</t>
    </rPh>
    <rPh sb="7" eb="11">
      <t>チョウフクショホウ</t>
    </rPh>
    <rPh sb="12" eb="13">
      <t>ウ</t>
    </rPh>
    <rPh sb="15" eb="16">
      <t>モノ</t>
    </rPh>
    <rPh sb="17" eb="18">
      <t>カズ</t>
    </rPh>
    <phoneticPr fontId="1"/>
  </si>
  <si>
    <t>9以上の薬剤の処方を受けた者の数</t>
    <rPh sb="1" eb="3">
      <t>イジョウ</t>
    </rPh>
    <rPh sb="4" eb="6">
      <t>ヤクザイ</t>
    </rPh>
    <rPh sb="7" eb="9">
      <t>ショホウ</t>
    </rPh>
    <rPh sb="10" eb="11">
      <t>ウ</t>
    </rPh>
    <rPh sb="13" eb="14">
      <t>モノ</t>
    </rPh>
    <rPh sb="15" eb="16">
      <t>カズ</t>
    </rPh>
    <phoneticPr fontId="1"/>
  </si>
  <si>
    <t>No.11　同一月内に複数の医療機関を受診し、重複処方が発生した者の割合（1以上の薬剤で重複処方を受けた者）</t>
    <rPh sb="6" eb="10">
      <t>ドウイツツキナイ</t>
    </rPh>
    <rPh sb="11" eb="13">
      <t>フクスウ</t>
    </rPh>
    <rPh sb="14" eb="18">
      <t>イリョウキカン</t>
    </rPh>
    <rPh sb="19" eb="21">
      <t>ジュシン</t>
    </rPh>
    <rPh sb="23" eb="27">
      <t>チョウフクショホウ</t>
    </rPh>
    <rPh sb="28" eb="30">
      <t>ハッセイ</t>
    </rPh>
    <rPh sb="32" eb="33">
      <t>モノ</t>
    </rPh>
    <rPh sb="34" eb="36">
      <t>ワリアイ</t>
    </rPh>
    <rPh sb="38" eb="40">
      <t>イジョウ</t>
    </rPh>
    <rPh sb="41" eb="43">
      <t>ヤクザイ</t>
    </rPh>
    <rPh sb="44" eb="48">
      <t>チョウフクショホウ</t>
    </rPh>
    <rPh sb="49" eb="50">
      <t>ウ</t>
    </rPh>
    <rPh sb="52" eb="53">
      <t>モノ</t>
    </rPh>
    <phoneticPr fontId="1"/>
  </si>
  <si>
    <t>No.12　同一月内に9以上の薬剤の処方を受けた者の割合（9以上の薬剤の処方を受けた者）</t>
    <rPh sb="6" eb="10">
      <t>ドウイツツキナイ</t>
    </rPh>
    <rPh sb="12" eb="14">
      <t>イジョウ</t>
    </rPh>
    <rPh sb="15" eb="17">
      <t>ヤクザイ</t>
    </rPh>
    <rPh sb="18" eb="20">
      <t>ショホウ</t>
    </rPh>
    <rPh sb="21" eb="22">
      <t>ウ</t>
    </rPh>
    <rPh sb="24" eb="25">
      <t>モノ</t>
    </rPh>
    <rPh sb="26" eb="28">
      <t>ワリアイ</t>
    </rPh>
    <rPh sb="30" eb="32">
      <t>イジョウ</t>
    </rPh>
    <rPh sb="33" eb="35">
      <t>ヤクザイ</t>
    </rPh>
    <rPh sb="36" eb="38">
      <t>ショホウ</t>
    </rPh>
    <rPh sb="39" eb="40">
      <t>ウ</t>
    </rPh>
    <rPh sb="42" eb="43">
      <t>モノ</t>
    </rPh>
    <phoneticPr fontId="1"/>
  </si>
  <si>
    <t>No.13　後発医薬品使用割合（数量ベース）</t>
    <rPh sb="6" eb="11">
      <t>コウハツイヤクヒン</t>
    </rPh>
    <rPh sb="11" eb="15">
      <t>シヨウワリアイ</t>
    </rPh>
    <rPh sb="16" eb="18">
      <t>スウリョウ</t>
    </rPh>
    <phoneticPr fontId="1"/>
  </si>
  <si>
    <t>全国（保険者種別計）</t>
    <rPh sb="0" eb="2">
      <t>ゼンコク</t>
    </rPh>
    <rPh sb="3" eb="6">
      <t>ホケンシャ</t>
    </rPh>
    <rPh sb="6" eb="8">
      <t>シュベツ</t>
    </rPh>
    <rPh sb="8" eb="9">
      <t>ケイ</t>
    </rPh>
    <phoneticPr fontId="1"/>
  </si>
  <si>
    <t>奈良県市町村国保平均</t>
    <rPh sb="0" eb="3">
      <t>ナラケン</t>
    </rPh>
    <rPh sb="3" eb="8">
      <t>シチョウソンコクホ</t>
    </rPh>
    <rPh sb="8" eb="10">
      <t>ヘイキン</t>
    </rPh>
    <phoneticPr fontId="1"/>
  </si>
  <si>
    <t>奈良県市町村国保の第3期データヘルス計画の進捗管理</t>
    <phoneticPr fontId="1"/>
  </si>
  <si>
    <t>年齢</t>
  </si>
  <si>
    <t>性別</t>
  </si>
  <si>
    <t>健診受診者数</t>
  </si>
  <si>
    <t>健診対象者数</t>
  </si>
  <si>
    <t>年齢</t>
    <rPh sb="0" eb="2">
      <t>ネンレイ</t>
    </rPh>
    <phoneticPr fontId="1"/>
  </si>
  <si>
    <t>男性</t>
    <rPh sb="0" eb="2">
      <t>ダンセイ</t>
    </rPh>
    <phoneticPr fontId="1"/>
  </si>
  <si>
    <t>女性</t>
    <rPh sb="0" eb="2">
      <t>ジョセイ</t>
    </rPh>
    <phoneticPr fontId="1"/>
  </si>
  <si>
    <t>男</t>
  </si>
  <si>
    <t>女</t>
  </si>
  <si>
    <t>40～44歳</t>
    <rPh sb="5" eb="6">
      <t>サイ</t>
    </rPh>
    <phoneticPr fontId="1"/>
  </si>
  <si>
    <t>男性受診</t>
    <rPh sb="0" eb="2">
      <t>ダンセイ</t>
    </rPh>
    <rPh sb="2" eb="4">
      <t>ジュシン</t>
    </rPh>
    <phoneticPr fontId="1"/>
  </si>
  <si>
    <t>男性未受診</t>
    <rPh sb="0" eb="2">
      <t>ダンセイ</t>
    </rPh>
    <rPh sb="2" eb="5">
      <t>ミジュシン</t>
    </rPh>
    <phoneticPr fontId="1"/>
  </si>
  <si>
    <t>女性受診</t>
    <rPh sb="0" eb="2">
      <t>ジョセイ</t>
    </rPh>
    <rPh sb="2" eb="4">
      <t>ジュシン</t>
    </rPh>
    <phoneticPr fontId="1"/>
  </si>
  <si>
    <t>女性未受診</t>
    <rPh sb="0" eb="2">
      <t>ジョセイ</t>
    </rPh>
    <rPh sb="2" eb="5">
      <t>ミジュシン</t>
    </rPh>
    <phoneticPr fontId="1"/>
  </si>
  <si>
    <t>45～49歳</t>
    <rPh sb="5" eb="6">
      <t>サイ</t>
    </rPh>
    <phoneticPr fontId="1"/>
  </si>
  <si>
    <t>50～54歳</t>
    <rPh sb="5" eb="6">
      <t>サイ</t>
    </rPh>
    <phoneticPr fontId="1"/>
  </si>
  <si>
    <t>55～59歳</t>
    <rPh sb="5" eb="6">
      <t>サイ</t>
    </rPh>
    <phoneticPr fontId="1"/>
  </si>
  <si>
    <t>60～64歳</t>
    <rPh sb="5" eb="6">
      <t>サイ</t>
    </rPh>
    <phoneticPr fontId="1"/>
  </si>
  <si>
    <t>65～69歳</t>
    <rPh sb="5" eb="6">
      <t>サイ</t>
    </rPh>
    <phoneticPr fontId="1"/>
  </si>
  <si>
    <t>70～74歳</t>
    <rPh sb="5" eb="6">
      <t>サイ</t>
    </rPh>
    <phoneticPr fontId="1"/>
  </si>
  <si>
    <t>第3期市町村国保データヘルス計画　奈良県共通指標</t>
    <rPh sb="0" eb="1">
      <t>ダイ</t>
    </rPh>
    <rPh sb="2" eb="3">
      <t>キ</t>
    </rPh>
    <rPh sb="3" eb="6">
      <t>シチョウソン</t>
    </rPh>
    <rPh sb="6" eb="8">
      <t>コクホ</t>
    </rPh>
    <rPh sb="14" eb="16">
      <t>ケイカク</t>
    </rPh>
    <rPh sb="17" eb="19">
      <t>ナラ</t>
    </rPh>
    <rPh sb="19" eb="20">
      <t>ケン</t>
    </rPh>
    <rPh sb="20" eb="22">
      <t>キョウツウ</t>
    </rPh>
    <rPh sb="22" eb="24">
      <t>シヒョウ</t>
    </rPh>
    <phoneticPr fontId="1"/>
  </si>
  <si>
    <t>◆データヘルス計画全体の指標</t>
    <rPh sb="7" eb="9">
      <t>ケイカク</t>
    </rPh>
    <rPh sb="9" eb="11">
      <t>ゼンタイ</t>
    </rPh>
    <rPh sb="12" eb="14">
      <t>シヒョウ</t>
    </rPh>
    <phoneticPr fontId="1"/>
  </si>
  <si>
    <t>No.</t>
    <phoneticPr fontId="1"/>
  </si>
  <si>
    <t>目的</t>
    <rPh sb="0" eb="2">
      <t>モクテキ</t>
    </rPh>
    <phoneticPr fontId="1"/>
  </si>
  <si>
    <t>評価指標</t>
    <rPh sb="0" eb="2">
      <t>ヒョウカ</t>
    </rPh>
    <rPh sb="2" eb="4">
      <t>シヒョウ</t>
    </rPh>
    <phoneticPr fontId="1"/>
  </si>
  <si>
    <t>出典</t>
    <rPh sb="0" eb="2">
      <t>シュッテン</t>
    </rPh>
    <phoneticPr fontId="1"/>
  </si>
  <si>
    <t>留意点等</t>
    <rPh sb="0" eb="3">
      <t>リュウイテン</t>
    </rPh>
    <rPh sb="3" eb="4">
      <t>トウ</t>
    </rPh>
    <phoneticPr fontId="1"/>
  </si>
  <si>
    <t>項目</t>
    <rPh sb="0" eb="2">
      <t>コウモク</t>
    </rPh>
    <phoneticPr fontId="1"/>
  </si>
  <si>
    <t>設定理由・指標の必要性</t>
    <rPh sb="0" eb="2">
      <t>セッテイ</t>
    </rPh>
    <rPh sb="2" eb="4">
      <t>リユウ</t>
    </rPh>
    <rPh sb="5" eb="7">
      <t>シヒョウ</t>
    </rPh>
    <rPh sb="8" eb="11">
      <t>ヒツヨウセイ</t>
    </rPh>
    <phoneticPr fontId="1"/>
  </si>
  <si>
    <t>目指す方向</t>
    <rPh sb="0" eb="2">
      <t>メザ</t>
    </rPh>
    <rPh sb="3" eb="5">
      <t>ホウコウ</t>
    </rPh>
    <phoneticPr fontId="1"/>
  </si>
  <si>
    <t>目標値</t>
    <rPh sb="0" eb="3">
      <t>モクヒョウチ</t>
    </rPh>
    <phoneticPr fontId="1"/>
  </si>
  <si>
    <t>直近値（R4）</t>
    <rPh sb="0" eb="2">
      <t>チョッキン</t>
    </rPh>
    <rPh sb="2" eb="3">
      <t>チ</t>
    </rPh>
    <phoneticPr fontId="1"/>
  </si>
  <si>
    <t>データ</t>
    <phoneticPr fontId="1"/>
  </si>
  <si>
    <t>帳票名</t>
    <rPh sb="0" eb="3">
      <t>チョウヒョウメイ</t>
    </rPh>
    <phoneticPr fontId="1"/>
  </si>
  <si>
    <t>入手方法</t>
    <rPh sb="0" eb="2">
      <t>ニュウシュ</t>
    </rPh>
    <rPh sb="2" eb="4">
      <t>ホウホウ</t>
    </rPh>
    <phoneticPr fontId="1"/>
  </si>
  <si>
    <t>中央会ツール</t>
    <rPh sb="0" eb="3">
      <t>チュウオウカイ</t>
    </rPh>
    <phoneticPr fontId="1"/>
  </si>
  <si>
    <t>健康寿命の延伸</t>
    <rPh sb="0" eb="4">
      <t>ケンコウジュミョウ</t>
    </rPh>
    <rPh sb="5" eb="7">
      <t>エンシン</t>
    </rPh>
    <phoneticPr fontId="1"/>
  </si>
  <si>
    <t>平均余命</t>
    <rPh sb="0" eb="2">
      <t>ヘイキン</t>
    </rPh>
    <rPh sb="2" eb="4">
      <t>ヨミョウ</t>
    </rPh>
    <phoneticPr fontId="1"/>
  </si>
  <si>
    <t>健康寿命の延伸や医療費の適正化は、保健事業を取り組む上での重要な目標であるが、健康寿命や医科医療費は、長期の保健事業の取組により変化し、また、保健事業以外の多くの影響（他保険者の取組、医療の発達、病院の立地等）により変化するものであるため、評価指標として設定せず、参考値として、数値の推移の確認のみを行う。</t>
  </si>
  <si>
    <t>＋</t>
    <phoneticPr fontId="1"/>
  </si>
  <si>
    <t>男性 82.6
女性 88.3</t>
    <rPh sb="0" eb="2">
      <t>ダンセイ</t>
    </rPh>
    <rPh sb="8" eb="10">
      <t>ジョセイ</t>
    </rPh>
    <phoneticPr fontId="1"/>
  </si>
  <si>
    <t>KDB</t>
    <phoneticPr fontId="1"/>
  </si>
  <si>
    <t>地域の全体像の把握</t>
    <rPh sb="0" eb="2">
      <t>チイキ</t>
    </rPh>
    <rPh sb="3" eb="6">
      <t>ゼンタイゾウ</t>
    </rPh>
    <rPh sb="7" eb="9">
      <t>ハアク</t>
    </rPh>
    <phoneticPr fontId="1"/>
  </si>
  <si>
    <t>KDBトップページ→「地域の全体像の把握」</t>
    <phoneticPr fontId="1"/>
  </si>
  <si>
    <t>●</t>
    <phoneticPr fontId="1"/>
  </si>
  <si>
    <t>・奈良県健康推進課で算出するデータも管理する場合は、他市町村とも比較できるようKDBと必ず併記する
（KDBでは同規模保険者の状況も確認できる）</t>
    <rPh sb="1" eb="3">
      <t>ナラ</t>
    </rPh>
    <rPh sb="3" eb="4">
      <t>ケン</t>
    </rPh>
    <rPh sb="4" eb="6">
      <t>ケンコウ</t>
    </rPh>
    <rPh sb="6" eb="8">
      <t>スイシン</t>
    </rPh>
    <rPh sb="8" eb="9">
      <t>カ</t>
    </rPh>
    <rPh sb="10" eb="12">
      <t>サンシュツ</t>
    </rPh>
    <rPh sb="18" eb="20">
      <t>カンリ</t>
    </rPh>
    <rPh sb="22" eb="24">
      <t>バアイ</t>
    </rPh>
    <rPh sb="26" eb="27">
      <t>タ</t>
    </rPh>
    <rPh sb="27" eb="30">
      <t>シチョウソン</t>
    </rPh>
    <rPh sb="32" eb="34">
      <t>ヒカク</t>
    </rPh>
    <rPh sb="43" eb="44">
      <t>カナラ</t>
    </rPh>
    <rPh sb="45" eb="47">
      <t>ヘイキ</t>
    </rPh>
    <rPh sb="56" eb="59">
      <t>ドウキボ</t>
    </rPh>
    <rPh sb="59" eb="62">
      <t>ホケンシャ</t>
    </rPh>
    <rPh sb="63" eb="65">
      <t>ジョウキョウ</t>
    </rPh>
    <rPh sb="66" eb="68">
      <t>カクニン</t>
    </rPh>
    <phoneticPr fontId="1"/>
  </si>
  <si>
    <t>平均自立期間（要介護2以上）</t>
    <rPh sb="0" eb="2">
      <t>ヘイキン</t>
    </rPh>
    <rPh sb="2" eb="4">
      <t>ジリツ</t>
    </rPh>
    <rPh sb="4" eb="6">
      <t>キカン</t>
    </rPh>
    <rPh sb="7" eb="10">
      <t>ヨウカイゴ</t>
    </rPh>
    <rPh sb="11" eb="13">
      <t>イジョウ</t>
    </rPh>
    <phoneticPr fontId="1"/>
  </si>
  <si>
    <t>男性 81.0
女性 84.6</t>
    <rPh sb="0" eb="2">
      <t>ダンセイ</t>
    </rPh>
    <rPh sb="8" eb="10">
      <t>ジョセイ</t>
    </rPh>
    <phoneticPr fontId="1"/>
  </si>
  <si>
    <t>医療費の
適正化</t>
    <rPh sb="0" eb="3">
      <t>イリョウヒ</t>
    </rPh>
    <rPh sb="5" eb="8">
      <t>テキセイカ</t>
    </rPh>
    <phoneticPr fontId="1"/>
  </si>
  <si>
    <t>－</t>
    <phoneticPr fontId="1"/>
  </si>
  <si>
    <t>入院 122,103円
外来 182,839円</t>
    <rPh sb="0" eb="2">
      <t>ニュウイン</t>
    </rPh>
    <rPh sb="10" eb="11">
      <t>エン</t>
    </rPh>
    <rPh sb="12" eb="14">
      <t>ガイライ</t>
    </rPh>
    <rPh sb="22" eb="23">
      <t>エン</t>
    </rPh>
    <phoneticPr fontId="1"/>
  </si>
  <si>
    <t>健康スコアリング（医療）</t>
    <rPh sb="0" eb="2">
      <t>ケンコウ</t>
    </rPh>
    <rPh sb="9" eb="11">
      <t>イリョウ</t>
    </rPh>
    <phoneticPr fontId="1"/>
  </si>
  <si>
    <t>KDBトップページ→「健康スコアリング」→「健康スコアリング（医療）」→CSV抽出→「一人当たり入院医療費_性・年齢調整値」、「一人当たり外来医療費_性・年齢調整値」</t>
    <rPh sb="11" eb="13">
      <t>ケンコウ</t>
    </rPh>
    <rPh sb="22" eb="24">
      <t>ケンコウ</t>
    </rPh>
    <rPh sb="31" eb="33">
      <t>イリョウ</t>
    </rPh>
    <rPh sb="39" eb="41">
      <t>チュウシュツ</t>
    </rPh>
    <rPh sb="43" eb="46">
      <t>ヒトリア</t>
    </rPh>
    <rPh sb="48" eb="50">
      <t>ニュウイン</t>
    </rPh>
    <rPh sb="50" eb="53">
      <t>イリョウヒ</t>
    </rPh>
    <rPh sb="54" eb="55">
      <t>セイ</t>
    </rPh>
    <rPh sb="56" eb="61">
      <t>ネンレイチョウセイチ</t>
    </rPh>
    <rPh sb="64" eb="67">
      <t>ヒトリア</t>
    </rPh>
    <rPh sb="69" eb="71">
      <t>ガイライ</t>
    </rPh>
    <rPh sb="71" eb="74">
      <t>イリョウヒ</t>
    </rPh>
    <rPh sb="75" eb="76">
      <t>セイ</t>
    </rPh>
    <rPh sb="77" eb="82">
      <t>ネンレイチョウセイチ</t>
    </rPh>
    <phoneticPr fontId="1"/>
  </si>
  <si>
    <t>一人当たりの歯科医療費
※性・年齢調整値</t>
    <rPh sb="0" eb="2">
      <t>ヒトリ</t>
    </rPh>
    <rPh sb="2" eb="3">
      <t>ア</t>
    </rPh>
    <rPh sb="6" eb="8">
      <t>シカ</t>
    </rPh>
    <rPh sb="8" eb="11">
      <t>イリョウヒ</t>
    </rPh>
    <phoneticPr fontId="1"/>
  </si>
  <si>
    <t>歯科 23,119円</t>
    <rPh sb="0" eb="2">
      <t>シカ</t>
    </rPh>
    <rPh sb="9" eb="10">
      <t>エン</t>
    </rPh>
    <phoneticPr fontId="1"/>
  </si>
  <si>
    <t>KDBトップページ→「健康スコアリング」→「健康スコアリング（医療）」→CSV抽出→「一人当たり歯科医療費_性・年齢調整値」</t>
    <rPh sb="11" eb="13">
      <t>ケンコウ</t>
    </rPh>
    <rPh sb="22" eb="24">
      <t>ケンコウ</t>
    </rPh>
    <rPh sb="31" eb="33">
      <t>イリョウ</t>
    </rPh>
    <rPh sb="39" eb="41">
      <t>チュウシュツ</t>
    </rPh>
    <rPh sb="48" eb="50">
      <t>シカ</t>
    </rPh>
    <phoneticPr fontId="1"/>
  </si>
  <si>
    <t>・定期的なケアの医療費も含まれている（R5.11月時点のKDBシステム仕様上）</t>
    <rPh sb="1" eb="4">
      <t>テイキテキ</t>
    </rPh>
    <rPh sb="8" eb="11">
      <t>イリョウヒ</t>
    </rPh>
    <rPh sb="12" eb="13">
      <t>フク</t>
    </rPh>
    <rPh sb="24" eb="25">
      <t>ガツ</t>
    </rPh>
    <rPh sb="25" eb="27">
      <t>ジテン</t>
    </rPh>
    <rPh sb="35" eb="37">
      <t>シヨウ</t>
    </rPh>
    <rPh sb="37" eb="38">
      <t>ジョウ</t>
    </rPh>
    <phoneticPr fontId="1"/>
  </si>
  <si>
    <t>◆個別保健事業における指標</t>
    <rPh sb="1" eb="3">
      <t>コベツ</t>
    </rPh>
    <rPh sb="3" eb="5">
      <t>ホケン</t>
    </rPh>
    <rPh sb="5" eb="7">
      <t>ジギョウ</t>
    </rPh>
    <rPh sb="11" eb="13">
      <t>シヒョウ</t>
    </rPh>
    <phoneticPr fontId="1"/>
  </si>
  <si>
    <t>目標</t>
    <rPh sb="0" eb="2">
      <t>モクヒョウ</t>
    </rPh>
    <phoneticPr fontId="1"/>
  </si>
  <si>
    <r>
      <t xml:space="preserve">取組
</t>
    </r>
    <r>
      <rPr>
        <b/>
        <sz val="20"/>
        <rFont val="游ゴシック"/>
        <family val="3"/>
        <charset val="128"/>
        <scheme val="minor"/>
      </rPr>
      <t>（市町村で実施する
個別保健事業）</t>
    </r>
    <rPh sb="0" eb="2">
      <t>トリクミ</t>
    </rPh>
    <rPh sb="4" eb="7">
      <t>シチョウソン</t>
    </rPh>
    <rPh sb="8" eb="10">
      <t>ジッシ</t>
    </rPh>
    <rPh sb="13" eb="15">
      <t>コベツ</t>
    </rPh>
    <rPh sb="15" eb="19">
      <t>ホケンジギョウ</t>
    </rPh>
    <phoneticPr fontId="1"/>
  </si>
  <si>
    <t>生活習慣病の
発症予防</t>
    <rPh sb="0" eb="2">
      <t>セイカツ</t>
    </rPh>
    <rPh sb="2" eb="5">
      <t>シュウカンビョウ</t>
    </rPh>
    <rPh sb="7" eb="11">
      <t>ハッショウヨボウ</t>
    </rPh>
    <phoneticPr fontId="1"/>
  </si>
  <si>
    <t>特定健康診査
特定保健指導</t>
    <rPh sb="0" eb="2">
      <t>トクテイ</t>
    </rPh>
    <rPh sb="2" eb="4">
      <t>ケンコウ</t>
    </rPh>
    <rPh sb="4" eb="6">
      <t>シンサ</t>
    </rPh>
    <rPh sb="7" eb="9">
      <t>トクテイ</t>
    </rPh>
    <rPh sb="9" eb="11">
      <t>ホケン</t>
    </rPh>
    <rPh sb="11" eb="13">
      <t>シドウ</t>
    </rPh>
    <phoneticPr fontId="1"/>
  </si>
  <si>
    <t>特定健康診査実施率</t>
    <rPh sb="0" eb="2">
      <t>トクテイ</t>
    </rPh>
    <rPh sb="2" eb="4">
      <t>ケンコウ</t>
    </rPh>
    <rPh sb="4" eb="6">
      <t>シンサ</t>
    </rPh>
    <rPh sb="6" eb="9">
      <t>ジッシリツ</t>
    </rPh>
    <phoneticPr fontId="1"/>
  </si>
  <si>
    <t>厚生労働省「すべての都道府県で設定することが望ましい指標」
〈事業評価〉実施率が低い場合、特定健康診査で早期発見が可能であったはずのメタボリックシンドローム該当者等を発見できていない。</t>
    <rPh sb="0" eb="5">
      <t>コウセイロウドウショウ</t>
    </rPh>
    <rPh sb="10" eb="14">
      <t>トドウフケン</t>
    </rPh>
    <rPh sb="15" eb="17">
      <t>セッテイ</t>
    </rPh>
    <rPh sb="22" eb="23">
      <t>ノゾ</t>
    </rPh>
    <rPh sb="26" eb="28">
      <t>シヒョウ</t>
    </rPh>
    <rPh sb="31" eb="33">
      <t>ジギョウ</t>
    </rPh>
    <rPh sb="33" eb="35">
      <t>ヒョウカ</t>
    </rPh>
    <rPh sb="36" eb="39">
      <t>ジッシリツ</t>
    </rPh>
    <rPh sb="40" eb="41">
      <t>ヒク</t>
    </rPh>
    <rPh sb="42" eb="44">
      <t>バアイ</t>
    </rPh>
    <rPh sb="45" eb="47">
      <t>トクテイ</t>
    </rPh>
    <rPh sb="47" eb="49">
      <t>ケンコウ</t>
    </rPh>
    <rPh sb="49" eb="51">
      <t>シンサ</t>
    </rPh>
    <rPh sb="52" eb="54">
      <t>ソウキ</t>
    </rPh>
    <rPh sb="54" eb="56">
      <t>ハッケン</t>
    </rPh>
    <rPh sb="57" eb="59">
      <t>カノウ</t>
    </rPh>
    <rPh sb="78" eb="81">
      <t>ガイトウシャ</t>
    </rPh>
    <rPh sb="81" eb="82">
      <t>トウ</t>
    </rPh>
    <rPh sb="83" eb="85">
      <t>ハッケン</t>
    </rPh>
    <phoneticPr fontId="1"/>
  </si>
  <si>
    <r>
      <t xml:space="preserve">法定報告
</t>
    </r>
    <r>
      <rPr>
        <sz val="18"/>
        <rFont val="游ゴシック"/>
        <family val="3"/>
        <charset val="128"/>
        <scheme val="minor"/>
      </rPr>
      <t>（特定健診等データ管理システム）</t>
    </r>
    <rPh sb="0" eb="4">
      <t>ホウテイホウコク</t>
    </rPh>
    <rPh sb="6" eb="8">
      <t>トクテイ</t>
    </rPh>
    <rPh sb="8" eb="10">
      <t>ケンシン</t>
    </rPh>
    <rPh sb="10" eb="11">
      <t>ナド</t>
    </rPh>
    <rPh sb="14" eb="16">
      <t>カンリ</t>
    </rPh>
    <phoneticPr fontId="1"/>
  </si>
  <si>
    <t>特定健診・特定保健指導実施結果報告
（TKCA011）</t>
    <rPh sb="0" eb="2">
      <t>トクテイ</t>
    </rPh>
    <rPh sb="2" eb="4">
      <t>ケンシン</t>
    </rPh>
    <rPh sb="5" eb="7">
      <t>トクテイ</t>
    </rPh>
    <rPh sb="7" eb="9">
      <t>ホケン</t>
    </rPh>
    <rPh sb="9" eb="11">
      <t>シドウ</t>
    </rPh>
    <rPh sb="11" eb="13">
      <t>ジッシ</t>
    </rPh>
    <rPh sb="13" eb="15">
      <t>ケッカ</t>
    </rPh>
    <rPh sb="15" eb="17">
      <t>ホウコク</t>
    </rPh>
    <phoneticPr fontId="1"/>
  </si>
  <si>
    <t>各年9月上旬～11月上旬の年次バッチ処理にて出力されるPDF（またはCSVファイル）で取得。</t>
    <rPh sb="0" eb="1">
      <t>カク</t>
    </rPh>
    <rPh sb="1" eb="2">
      <t>ネン</t>
    </rPh>
    <rPh sb="3" eb="4">
      <t>ガツ</t>
    </rPh>
    <rPh sb="4" eb="6">
      <t>ジョウジュン</t>
    </rPh>
    <rPh sb="9" eb="10">
      <t>ガツ</t>
    </rPh>
    <rPh sb="10" eb="12">
      <t>ジョウジュン</t>
    </rPh>
    <rPh sb="13" eb="15">
      <t>ネンジ</t>
    </rPh>
    <rPh sb="18" eb="20">
      <t>ショリ</t>
    </rPh>
    <rPh sb="22" eb="24">
      <t>シュツリョク</t>
    </rPh>
    <rPh sb="43" eb="45">
      <t>シュトク</t>
    </rPh>
    <phoneticPr fontId="1"/>
  </si>
  <si>
    <t>※整合を図っている第4期奈良県医療費適正化計画（案）に修正が発生した場合は、目標値等についてあわせて修正になる可能性があります。</t>
    <rPh sb="1" eb="3">
      <t>セイゴウ</t>
    </rPh>
    <rPh sb="4" eb="5">
      <t>ハカ</t>
    </rPh>
    <rPh sb="24" eb="25">
      <t>アン</t>
    </rPh>
    <rPh sb="27" eb="29">
      <t>シュウセイ</t>
    </rPh>
    <rPh sb="30" eb="32">
      <t>ハッセイ</t>
    </rPh>
    <rPh sb="34" eb="36">
      <t>バアイ</t>
    </rPh>
    <rPh sb="38" eb="41">
      <t>モクヒョウチ</t>
    </rPh>
    <rPh sb="41" eb="42">
      <t>トウ</t>
    </rPh>
    <rPh sb="50" eb="52">
      <t>シュウセイ</t>
    </rPh>
    <rPh sb="55" eb="58">
      <t>カノウセイ</t>
    </rPh>
    <phoneticPr fontId="1"/>
  </si>
  <si>
    <t>特定保健指導実施率</t>
    <rPh sb="0" eb="2">
      <t>トクテイ</t>
    </rPh>
    <rPh sb="2" eb="4">
      <t>ホケン</t>
    </rPh>
    <rPh sb="4" eb="6">
      <t>シドウ</t>
    </rPh>
    <rPh sb="6" eb="9">
      <t>ジッシリツ</t>
    </rPh>
    <phoneticPr fontId="1"/>
  </si>
  <si>
    <t>厚生労働省「すべての都道府県で設定することが望ましい指標」
〈事業評価〉実施率が低い場合、特定健康診査で早期発見が可能であったはずのメタボリックシンドローム該当者等に適切な保健指導ができていない。</t>
    <rPh sb="0" eb="5">
      <t>コウセイロウドウショウ</t>
    </rPh>
    <rPh sb="10" eb="14">
      <t>トドウフケン</t>
    </rPh>
    <rPh sb="15" eb="17">
      <t>セッテイ</t>
    </rPh>
    <rPh sb="22" eb="23">
      <t>ノゾ</t>
    </rPh>
    <rPh sb="26" eb="28">
      <t>シヒョウ</t>
    </rPh>
    <rPh sb="31" eb="33">
      <t>ジギョウ</t>
    </rPh>
    <rPh sb="33" eb="35">
      <t>ヒョウカ</t>
    </rPh>
    <rPh sb="36" eb="39">
      <t>ジッシリツ</t>
    </rPh>
    <rPh sb="40" eb="41">
      <t>ヒク</t>
    </rPh>
    <rPh sb="42" eb="44">
      <t>バアイ</t>
    </rPh>
    <rPh sb="45" eb="47">
      <t>トクテイ</t>
    </rPh>
    <rPh sb="47" eb="49">
      <t>ケンコウ</t>
    </rPh>
    <rPh sb="49" eb="51">
      <t>シンサ</t>
    </rPh>
    <rPh sb="52" eb="54">
      <t>ソウキ</t>
    </rPh>
    <rPh sb="54" eb="56">
      <t>ハッケン</t>
    </rPh>
    <rPh sb="57" eb="59">
      <t>カノウ</t>
    </rPh>
    <rPh sb="78" eb="81">
      <t>ガイトウシャ</t>
    </rPh>
    <rPh sb="81" eb="82">
      <t>トウ</t>
    </rPh>
    <rPh sb="83" eb="85">
      <t>テキセツ</t>
    </rPh>
    <rPh sb="86" eb="88">
      <t>ホケン</t>
    </rPh>
    <rPh sb="88" eb="90">
      <t>シドウ</t>
    </rPh>
    <phoneticPr fontId="1"/>
  </si>
  <si>
    <t>特定保健指導による特定保健指導対象者の減少率</t>
    <rPh sb="0" eb="2">
      <t>トクテイ</t>
    </rPh>
    <rPh sb="2" eb="4">
      <t>ホケン</t>
    </rPh>
    <rPh sb="4" eb="6">
      <t>シドウ</t>
    </rPh>
    <rPh sb="9" eb="11">
      <t>トクテイ</t>
    </rPh>
    <rPh sb="11" eb="13">
      <t>ホケン</t>
    </rPh>
    <rPh sb="13" eb="15">
      <t>シドウ</t>
    </rPh>
    <rPh sb="15" eb="18">
      <t>タイショウシャ</t>
    </rPh>
    <rPh sb="19" eb="22">
      <t>ゲンショウリツ</t>
    </rPh>
    <phoneticPr fontId="1"/>
  </si>
  <si>
    <t>厚生労働省「すべての都道府県で設定することが望ましい指標」
〈事業評価〉特定保健指導の効果や実施体制、保健指導の技術的な面等を評価。</t>
    <rPh sb="0" eb="5">
      <t>コウセイロウドウショウ</t>
    </rPh>
    <rPh sb="10" eb="14">
      <t>トドウフケン</t>
    </rPh>
    <rPh sb="15" eb="17">
      <t>セッテイ</t>
    </rPh>
    <rPh sb="22" eb="23">
      <t>ノゾ</t>
    </rPh>
    <rPh sb="26" eb="28">
      <t>シヒョウ</t>
    </rPh>
    <rPh sb="31" eb="33">
      <t>ジギョウ</t>
    </rPh>
    <rPh sb="33" eb="35">
      <t>ヒョウカ</t>
    </rPh>
    <rPh sb="36" eb="38">
      <t>トクテイ</t>
    </rPh>
    <rPh sb="38" eb="40">
      <t>ホケン</t>
    </rPh>
    <rPh sb="40" eb="42">
      <t>シドウ</t>
    </rPh>
    <rPh sb="43" eb="45">
      <t>コウカ</t>
    </rPh>
    <rPh sb="46" eb="48">
      <t>ジッシ</t>
    </rPh>
    <rPh sb="48" eb="50">
      <t>タイセイ</t>
    </rPh>
    <rPh sb="51" eb="53">
      <t>ホケン</t>
    </rPh>
    <rPh sb="53" eb="55">
      <t>シドウ</t>
    </rPh>
    <rPh sb="56" eb="58">
      <t>ギジュツ</t>
    </rPh>
    <rPh sb="58" eb="59">
      <t>テキ</t>
    </rPh>
    <rPh sb="60" eb="61">
      <t>メン</t>
    </rPh>
    <rPh sb="61" eb="62">
      <t>トウ</t>
    </rPh>
    <rPh sb="63" eb="65">
      <t>ヒョウカ</t>
    </rPh>
    <phoneticPr fontId="1"/>
  </si>
  <si>
    <t>特定健診・特定保健指導実施結果報告
（TKCA014）</t>
    <rPh sb="0" eb="2">
      <t>トクテイ</t>
    </rPh>
    <rPh sb="2" eb="4">
      <t>ケンシン</t>
    </rPh>
    <rPh sb="5" eb="7">
      <t>トクテイ</t>
    </rPh>
    <rPh sb="7" eb="9">
      <t>ホケン</t>
    </rPh>
    <rPh sb="9" eb="11">
      <t>シドウ</t>
    </rPh>
    <rPh sb="11" eb="13">
      <t>ジッシ</t>
    </rPh>
    <rPh sb="13" eb="15">
      <t>ケッカ</t>
    </rPh>
    <rPh sb="15" eb="17">
      <t>ホウコク</t>
    </rPh>
    <phoneticPr fontId="1"/>
  </si>
  <si>
    <r>
      <t xml:space="preserve">血糖の有所見者の割合
</t>
    </r>
    <r>
      <rPr>
        <sz val="28"/>
        <rFont val="游ゴシック"/>
        <family val="3"/>
        <charset val="128"/>
        <scheme val="minor"/>
      </rPr>
      <t>（保健指導判定値以上：
HbA1c5.6%以上）
（基準値を超えた者／健診受診者数*100）</t>
    </r>
    <rPh sb="0" eb="2">
      <t>ケットウ</t>
    </rPh>
    <rPh sb="3" eb="4">
      <t>ユウ</t>
    </rPh>
    <rPh sb="4" eb="6">
      <t>ショケン</t>
    </rPh>
    <rPh sb="6" eb="7">
      <t>シャ</t>
    </rPh>
    <rPh sb="8" eb="10">
      <t>ワリアイ</t>
    </rPh>
    <rPh sb="12" eb="14">
      <t>ホケン</t>
    </rPh>
    <rPh sb="14" eb="16">
      <t>シドウ</t>
    </rPh>
    <rPh sb="16" eb="18">
      <t>ハンテイ</t>
    </rPh>
    <rPh sb="18" eb="19">
      <t>チ</t>
    </rPh>
    <rPh sb="19" eb="21">
      <t>イジョウ</t>
    </rPh>
    <rPh sb="32" eb="34">
      <t>イジョウ</t>
    </rPh>
    <rPh sb="37" eb="40">
      <t>キジュンチ</t>
    </rPh>
    <rPh sb="41" eb="42">
      <t>コ</t>
    </rPh>
    <rPh sb="44" eb="45">
      <t>モノ</t>
    </rPh>
    <rPh sb="46" eb="48">
      <t>ケンシン</t>
    </rPh>
    <rPh sb="48" eb="51">
      <t>ジュシンシャ</t>
    </rPh>
    <rPh sb="51" eb="52">
      <t>スウ</t>
    </rPh>
    <phoneticPr fontId="1"/>
  </si>
  <si>
    <t>〈事業評価〉コントロール不良者の状況を測ることにより、生活習慣病重症化予防対策が適切だったかなどを検討する。</t>
    <rPh sb="1" eb="3">
      <t>ジギョウ</t>
    </rPh>
    <rPh sb="3" eb="5">
      <t>ヒョウカ</t>
    </rPh>
    <rPh sb="12" eb="15">
      <t>フリョウシャ</t>
    </rPh>
    <rPh sb="16" eb="18">
      <t>ジョウキョウ</t>
    </rPh>
    <rPh sb="19" eb="20">
      <t>ハカ</t>
    </rPh>
    <rPh sb="27" eb="29">
      <t>セイカツ</t>
    </rPh>
    <rPh sb="29" eb="32">
      <t>シュウカンビョウ</t>
    </rPh>
    <rPh sb="32" eb="35">
      <t>ジュウショウカ</t>
    </rPh>
    <rPh sb="35" eb="37">
      <t>ヨボウ</t>
    </rPh>
    <rPh sb="37" eb="39">
      <t>タイサク</t>
    </rPh>
    <rPh sb="40" eb="42">
      <t>テキセツ</t>
    </rPh>
    <rPh sb="49" eb="51">
      <t>ケントウ</t>
    </rPh>
    <phoneticPr fontId="1"/>
  </si>
  <si>
    <t>51.8%（34,829人）</t>
    <rPh sb="12" eb="13">
      <t>ニン</t>
    </rPh>
    <phoneticPr fontId="1"/>
  </si>
  <si>
    <t>厚生労働省様式（様式5-2）
（健診有所見者状況（男女別・年代別））</t>
    <rPh sb="0" eb="5">
      <t>コウセイロウドウショウ</t>
    </rPh>
    <rPh sb="5" eb="7">
      <t>ヨウシキ</t>
    </rPh>
    <rPh sb="8" eb="10">
      <t>ヨウシキ</t>
    </rPh>
    <rPh sb="16" eb="18">
      <t>ケンシン</t>
    </rPh>
    <rPh sb="18" eb="19">
      <t>ユウ</t>
    </rPh>
    <rPh sb="19" eb="22">
      <t>ショケンシャ</t>
    </rPh>
    <rPh sb="22" eb="24">
      <t>ジョウキョウ</t>
    </rPh>
    <rPh sb="25" eb="28">
      <t>ダンジョベツ</t>
    </rPh>
    <rPh sb="29" eb="32">
      <t>ネンダイベツ</t>
    </rPh>
    <phoneticPr fontId="1"/>
  </si>
  <si>
    <t>KDBトップページ→「厚労省様式出力」→「様式5-2 健診有所見者状況（男女別・年代別）」</t>
    <rPh sb="27" eb="29">
      <t>ケンシン</t>
    </rPh>
    <rPh sb="29" eb="30">
      <t>ユウ</t>
    </rPh>
    <rPh sb="30" eb="32">
      <t>ショケン</t>
    </rPh>
    <rPh sb="32" eb="33">
      <t>シャ</t>
    </rPh>
    <rPh sb="33" eb="35">
      <t>ジョウキョウ</t>
    </rPh>
    <rPh sb="36" eb="39">
      <t>ダンジョベツ</t>
    </rPh>
    <rPh sb="40" eb="43">
      <t>ネンダイベツ</t>
    </rPh>
    <phoneticPr fontId="1"/>
  </si>
  <si>
    <t>・医療機関を受診している者等は比較的健診を受診しない傾向にあるため、健診受診率が低い場合（比較的健康な者の受診が多い場合）、有所見者割合も低い可能性がある。</t>
    <rPh sb="1" eb="3">
      <t>イリョウ</t>
    </rPh>
    <rPh sb="3" eb="5">
      <t>キカン</t>
    </rPh>
    <rPh sb="6" eb="8">
      <t>ジュシン</t>
    </rPh>
    <rPh sb="12" eb="13">
      <t>モノ</t>
    </rPh>
    <rPh sb="13" eb="14">
      <t>トウ</t>
    </rPh>
    <rPh sb="15" eb="18">
      <t>ヒカクテキ</t>
    </rPh>
    <rPh sb="18" eb="20">
      <t>ケンシン</t>
    </rPh>
    <rPh sb="21" eb="23">
      <t>ジュシン</t>
    </rPh>
    <rPh sb="26" eb="28">
      <t>ケイコウ</t>
    </rPh>
    <rPh sb="34" eb="36">
      <t>ケンシン</t>
    </rPh>
    <rPh sb="42" eb="44">
      <t>バアイ</t>
    </rPh>
    <rPh sb="45" eb="48">
      <t>ヒカクテキ</t>
    </rPh>
    <rPh sb="48" eb="50">
      <t>ケンコウ</t>
    </rPh>
    <rPh sb="51" eb="52">
      <t>モノ</t>
    </rPh>
    <rPh sb="53" eb="55">
      <t>ジュシン</t>
    </rPh>
    <rPh sb="56" eb="57">
      <t>オオ</t>
    </rPh>
    <rPh sb="58" eb="60">
      <t>バアイ</t>
    </rPh>
    <phoneticPr fontId="1"/>
  </si>
  <si>
    <r>
      <t xml:space="preserve">血圧の有所見者の割合
</t>
    </r>
    <r>
      <rPr>
        <sz val="28"/>
        <rFont val="游ゴシック"/>
        <family val="3"/>
        <charset val="128"/>
        <scheme val="minor"/>
      </rPr>
      <t>（保健指導判定値以上：
①収縮期血圧130mmHg以上
②拡張期血圧85mmHg以上）</t>
    </r>
    <r>
      <rPr>
        <sz val="36"/>
        <rFont val="游ゴシック"/>
        <family val="3"/>
        <charset val="128"/>
        <scheme val="minor"/>
      </rPr>
      <t xml:space="preserve">
</t>
    </r>
    <r>
      <rPr>
        <sz val="28"/>
        <rFont val="游ゴシック"/>
        <family val="3"/>
        <charset val="128"/>
        <scheme val="minor"/>
      </rPr>
      <t>（基準値を超えた者／健診受診者数*100）</t>
    </r>
    <rPh sb="0" eb="2">
      <t>ケツアツ</t>
    </rPh>
    <rPh sb="3" eb="4">
      <t>ユウ</t>
    </rPh>
    <rPh sb="4" eb="6">
      <t>ショケン</t>
    </rPh>
    <rPh sb="6" eb="7">
      <t>シャ</t>
    </rPh>
    <rPh sb="8" eb="10">
      <t>ワリアイ</t>
    </rPh>
    <rPh sb="12" eb="14">
      <t>ホケン</t>
    </rPh>
    <rPh sb="14" eb="16">
      <t>シドウ</t>
    </rPh>
    <rPh sb="16" eb="18">
      <t>ハンテイ</t>
    </rPh>
    <rPh sb="18" eb="19">
      <t>チ</t>
    </rPh>
    <rPh sb="19" eb="21">
      <t>イジョウ</t>
    </rPh>
    <rPh sb="36" eb="38">
      <t>イジョウ</t>
    </rPh>
    <phoneticPr fontId="1"/>
  </si>
  <si>
    <t>①48.3%（32,494人）
②19.7%（13,250人）</t>
    <rPh sb="13" eb="14">
      <t>ニン</t>
    </rPh>
    <rPh sb="29" eb="30">
      <t>ニン</t>
    </rPh>
    <phoneticPr fontId="1"/>
  </si>
  <si>
    <r>
      <t xml:space="preserve">脂質の有所見者の割合
</t>
    </r>
    <r>
      <rPr>
        <sz val="28"/>
        <rFont val="游ゴシック"/>
        <family val="3"/>
        <charset val="128"/>
        <scheme val="minor"/>
      </rPr>
      <t>（保健指導判定値以上：
①HDLｺﾚｽﾃﾛｰﾙ40mg/dl未満の割合
②中性脂肪150mg/dl以上の割合
③LDLｺﾚｽﾃﾛｰﾙ120mg/dl以上の割合）</t>
    </r>
    <r>
      <rPr>
        <sz val="36"/>
        <rFont val="游ゴシック"/>
        <family val="3"/>
        <charset val="128"/>
        <scheme val="minor"/>
      </rPr>
      <t xml:space="preserve">
</t>
    </r>
    <r>
      <rPr>
        <sz val="28"/>
        <rFont val="游ゴシック"/>
        <family val="3"/>
        <charset val="128"/>
        <scheme val="minor"/>
      </rPr>
      <t>（基準値を超えた者／健診受診者数*100）</t>
    </r>
    <rPh sb="0" eb="2">
      <t>シシツ</t>
    </rPh>
    <rPh sb="3" eb="4">
      <t>ユウ</t>
    </rPh>
    <rPh sb="4" eb="6">
      <t>ショケン</t>
    </rPh>
    <rPh sb="6" eb="7">
      <t>シャ</t>
    </rPh>
    <rPh sb="8" eb="10">
      <t>ワリアイ</t>
    </rPh>
    <rPh sb="12" eb="14">
      <t>ホケン</t>
    </rPh>
    <rPh sb="14" eb="16">
      <t>シドウ</t>
    </rPh>
    <rPh sb="16" eb="18">
      <t>ハンテイ</t>
    </rPh>
    <rPh sb="18" eb="19">
      <t>チ</t>
    </rPh>
    <rPh sb="19" eb="21">
      <t>イジョウ</t>
    </rPh>
    <rPh sb="41" eb="43">
      <t>ミマン</t>
    </rPh>
    <rPh sb="44" eb="46">
      <t>ワリアイ</t>
    </rPh>
    <rPh sb="48" eb="50">
      <t>チュウセイ</t>
    </rPh>
    <rPh sb="50" eb="52">
      <t>シボウ</t>
    </rPh>
    <rPh sb="60" eb="62">
      <t>イジョウ</t>
    </rPh>
    <rPh sb="63" eb="65">
      <t>ワリアイ</t>
    </rPh>
    <rPh sb="88" eb="90">
      <t>ワリアイ</t>
    </rPh>
    <phoneticPr fontId="1"/>
  </si>
  <si>
    <t>①3.2%（2,178人）
②20.1%（13,535人）
③51.5%（34,625人）</t>
    <rPh sb="11" eb="12">
      <t>ニン</t>
    </rPh>
    <rPh sb="27" eb="28">
      <t>ニン</t>
    </rPh>
    <rPh sb="43" eb="44">
      <t>ニン</t>
    </rPh>
    <phoneticPr fontId="1"/>
  </si>
  <si>
    <r>
      <rPr>
        <sz val="36"/>
        <rFont val="游ゴシック"/>
        <family val="3"/>
        <charset val="128"/>
        <scheme val="minor"/>
      </rPr>
      <t>【参考】</t>
    </r>
    <r>
      <rPr>
        <sz val="28"/>
        <rFont val="游ゴシック"/>
        <family val="3"/>
        <charset val="128"/>
        <scheme val="minor"/>
      </rPr>
      <t xml:space="preserve">
生活習慣病
発症状況
モニタリング</t>
    </r>
    <rPh sb="1" eb="3">
      <t>サンコウ</t>
    </rPh>
    <rPh sb="5" eb="7">
      <t>セイカツ</t>
    </rPh>
    <rPh sb="7" eb="10">
      <t>シュウカンビョウ</t>
    </rPh>
    <rPh sb="11" eb="13">
      <t>ハッショウ</t>
    </rPh>
    <rPh sb="13" eb="15">
      <t>ジョウキョウ</t>
    </rPh>
    <phoneticPr fontId="1"/>
  </si>
  <si>
    <r>
      <t xml:space="preserve">糖尿病の受療割合
</t>
    </r>
    <r>
      <rPr>
        <sz val="28"/>
        <rFont val="游ゴシック"/>
        <family val="3"/>
        <charset val="128"/>
        <scheme val="minor"/>
      </rPr>
      <t>（糖尿病のレセプトがある者／被保険者数*100）</t>
    </r>
    <rPh sb="0" eb="3">
      <t>トウニョウビョウ</t>
    </rPh>
    <rPh sb="4" eb="6">
      <t>ジュリョウ</t>
    </rPh>
    <rPh sb="6" eb="8">
      <t>ワリアイ</t>
    </rPh>
    <rPh sb="10" eb="13">
      <t>トウニョウビョウ</t>
    </rPh>
    <rPh sb="21" eb="22">
      <t>モノ</t>
    </rPh>
    <rPh sb="23" eb="28">
      <t>ヒホケンシャスウ</t>
    </rPh>
    <phoneticPr fontId="1"/>
  </si>
  <si>
    <t>人工透析の前段階である一つの疾病であり、かつ、有病者も多く、県全体でアプローチし、重症化予防を推進することが必要と考えるため。</t>
    <rPh sb="0" eb="2">
      <t>ジンコウ</t>
    </rPh>
    <rPh sb="2" eb="4">
      <t>トウセキ</t>
    </rPh>
    <rPh sb="5" eb="6">
      <t>マエ</t>
    </rPh>
    <rPh sb="6" eb="8">
      <t>ダンカイ</t>
    </rPh>
    <rPh sb="11" eb="12">
      <t>ヒト</t>
    </rPh>
    <rPh sb="14" eb="16">
      <t>シッペイ</t>
    </rPh>
    <rPh sb="23" eb="26">
      <t>ユウビョウシャ</t>
    </rPh>
    <rPh sb="27" eb="28">
      <t>オオ</t>
    </rPh>
    <rPh sb="30" eb="33">
      <t>ケンゼンタイ</t>
    </rPh>
    <rPh sb="41" eb="44">
      <t>ジュウショウカ</t>
    </rPh>
    <rPh sb="44" eb="46">
      <t>ヨボウ</t>
    </rPh>
    <rPh sb="47" eb="49">
      <t>スイシン</t>
    </rPh>
    <rPh sb="54" eb="56">
      <t>ヒツヨウ</t>
    </rPh>
    <rPh sb="57" eb="58">
      <t>カンガ</t>
    </rPh>
    <phoneticPr fontId="1"/>
  </si>
  <si>
    <t>総合的に判断</t>
    <rPh sb="0" eb="3">
      <t>ソウゴウテキ</t>
    </rPh>
    <rPh sb="4" eb="6">
      <t>ハンダン</t>
    </rPh>
    <phoneticPr fontId="1"/>
  </si>
  <si>
    <t>県の値は、市町村値報告後集計を実施</t>
    <rPh sb="0" eb="1">
      <t>ケン</t>
    </rPh>
    <rPh sb="2" eb="3">
      <t>アタイ</t>
    </rPh>
    <rPh sb="5" eb="8">
      <t>シチョウソン</t>
    </rPh>
    <rPh sb="8" eb="9">
      <t>チ</t>
    </rPh>
    <rPh sb="9" eb="11">
      <t>ホウコク</t>
    </rPh>
    <rPh sb="11" eb="12">
      <t>ゴ</t>
    </rPh>
    <rPh sb="12" eb="14">
      <t>シュウケイ</t>
    </rPh>
    <rPh sb="15" eb="17">
      <t>ジッシ</t>
    </rPh>
    <phoneticPr fontId="1"/>
  </si>
  <si>
    <t>疾病管理一覧（糖尿病）</t>
    <rPh sb="0" eb="2">
      <t>シッペイ</t>
    </rPh>
    <rPh sb="2" eb="4">
      <t>カンリ</t>
    </rPh>
    <rPh sb="4" eb="6">
      <t>イチラン</t>
    </rPh>
    <rPh sb="7" eb="10">
      <t>トウニョウビョウ</t>
    </rPh>
    <phoneticPr fontId="1"/>
  </si>
  <si>
    <t>分子：糖尿病のレセプトがある者
KDBトップページ→「疾病管理一覧」→「糖尿病」
分母：被保険者数
KDBトップページ→「地域の全体像の把握」→被保険者の構成より</t>
    <rPh sb="0" eb="2">
      <t>ブンシ</t>
    </rPh>
    <rPh sb="3" eb="6">
      <t>トウニョウビョウ</t>
    </rPh>
    <rPh sb="14" eb="15">
      <t>モノ</t>
    </rPh>
    <rPh sb="27" eb="29">
      <t>シッペイ</t>
    </rPh>
    <rPh sb="29" eb="31">
      <t>カンリ</t>
    </rPh>
    <rPh sb="31" eb="33">
      <t>イチラン</t>
    </rPh>
    <rPh sb="36" eb="39">
      <t>トウニョウビョウ</t>
    </rPh>
    <rPh sb="42" eb="44">
      <t>ブンボ</t>
    </rPh>
    <rPh sb="45" eb="49">
      <t>ヒホケンシャ</t>
    </rPh>
    <rPh sb="49" eb="50">
      <t>スウ</t>
    </rPh>
    <rPh sb="73" eb="77">
      <t>ヒホケンシャ</t>
    </rPh>
    <rPh sb="78" eb="80">
      <t>コウセイ</t>
    </rPh>
    <phoneticPr fontId="1"/>
  </si>
  <si>
    <t>・目指す方向に記載している「総合的に判断」とは、ほかの生活習慣病の発症予防・重症化予防の指標の実績値とのバランスをみて判断することを指す（分母や元データが統一されていないため、データを解釈する際には比較できないことに注意すること）
・重症化予防の観点では、早期に医療機関を受診することが重要であり、糖尿病・高血圧症の受療割合は高い方がよい
・一方、発症予防の観点では、そもそも発症しない方がよいため、受療割合は低い方がよい</t>
    <rPh sb="1" eb="3">
      <t>メザ</t>
    </rPh>
    <rPh sb="4" eb="6">
      <t>ホウコウ</t>
    </rPh>
    <rPh sb="7" eb="9">
      <t>キサイ</t>
    </rPh>
    <rPh sb="14" eb="17">
      <t>ソウゴウテキ</t>
    </rPh>
    <rPh sb="18" eb="20">
      <t>ハンダン</t>
    </rPh>
    <rPh sb="27" eb="29">
      <t>セイカツ</t>
    </rPh>
    <rPh sb="29" eb="32">
      <t>シュウカンビョウ</t>
    </rPh>
    <rPh sb="33" eb="35">
      <t>ハッショウ</t>
    </rPh>
    <rPh sb="35" eb="37">
      <t>ヨボウ</t>
    </rPh>
    <rPh sb="38" eb="43">
      <t>ジュウショウカヨボウ</t>
    </rPh>
    <rPh sb="44" eb="46">
      <t>シヒョウ</t>
    </rPh>
    <rPh sb="47" eb="49">
      <t>ジッセキ</t>
    </rPh>
    <rPh sb="49" eb="50">
      <t>チ</t>
    </rPh>
    <rPh sb="59" eb="61">
      <t>ハンダン</t>
    </rPh>
    <rPh sb="66" eb="67">
      <t>サ</t>
    </rPh>
    <rPh sb="69" eb="71">
      <t>ブンボ</t>
    </rPh>
    <rPh sb="72" eb="73">
      <t>モト</t>
    </rPh>
    <rPh sb="77" eb="79">
      <t>トウイツ</t>
    </rPh>
    <rPh sb="92" eb="94">
      <t>カイシャク</t>
    </rPh>
    <rPh sb="96" eb="97">
      <t>サイ</t>
    </rPh>
    <rPh sb="99" eb="101">
      <t>ヒカク</t>
    </rPh>
    <rPh sb="108" eb="110">
      <t>チュウイ</t>
    </rPh>
    <rPh sb="117" eb="122">
      <t>ジュウショウカヨボウ</t>
    </rPh>
    <rPh sb="123" eb="125">
      <t>カンテン</t>
    </rPh>
    <rPh sb="128" eb="130">
      <t>ソウキ</t>
    </rPh>
    <rPh sb="131" eb="133">
      <t>イリョウ</t>
    </rPh>
    <rPh sb="133" eb="135">
      <t>キカン</t>
    </rPh>
    <rPh sb="136" eb="138">
      <t>ジュシン</t>
    </rPh>
    <rPh sb="143" eb="145">
      <t>ジュウヨウ</t>
    </rPh>
    <rPh sb="149" eb="152">
      <t>トウニョウビョウ</t>
    </rPh>
    <rPh sb="153" eb="157">
      <t>コウケツアツショウ</t>
    </rPh>
    <rPh sb="158" eb="162">
      <t>ジュリョウワリアイ</t>
    </rPh>
    <rPh sb="163" eb="164">
      <t>タカ</t>
    </rPh>
    <rPh sb="165" eb="166">
      <t>ホウ</t>
    </rPh>
    <rPh sb="171" eb="173">
      <t>イッポウ</t>
    </rPh>
    <rPh sb="174" eb="176">
      <t>ハッショウ</t>
    </rPh>
    <rPh sb="176" eb="178">
      <t>ヨボウ</t>
    </rPh>
    <rPh sb="179" eb="181">
      <t>カンテン</t>
    </rPh>
    <rPh sb="188" eb="190">
      <t>ハッショウ</t>
    </rPh>
    <rPh sb="193" eb="194">
      <t>ホウ</t>
    </rPh>
    <rPh sb="200" eb="202">
      <t>ジュリョウ</t>
    </rPh>
    <rPh sb="202" eb="204">
      <t>ワリアイ</t>
    </rPh>
    <rPh sb="205" eb="206">
      <t>ヒク</t>
    </rPh>
    <rPh sb="207" eb="208">
      <t>ホウ</t>
    </rPh>
    <phoneticPr fontId="1"/>
  </si>
  <si>
    <t>KDBで県の集計不可</t>
    <rPh sb="4" eb="5">
      <t>ケン</t>
    </rPh>
    <rPh sb="6" eb="8">
      <t>シュウケイ</t>
    </rPh>
    <rPh sb="8" eb="10">
      <t>フカ</t>
    </rPh>
    <phoneticPr fontId="1"/>
  </si>
  <si>
    <r>
      <t xml:space="preserve">高血圧症の受療割合
</t>
    </r>
    <r>
      <rPr>
        <sz val="28"/>
        <rFont val="游ゴシック"/>
        <family val="3"/>
        <charset val="128"/>
        <scheme val="minor"/>
      </rPr>
      <t>（高血圧症のレセプトがある者／被保険者数*100）</t>
    </r>
    <rPh sb="0" eb="4">
      <t>コウケツアツショウ</t>
    </rPh>
    <rPh sb="5" eb="7">
      <t>ジュリョウ</t>
    </rPh>
    <rPh sb="7" eb="9">
      <t>ワリアイ</t>
    </rPh>
    <rPh sb="11" eb="14">
      <t>コウケツアツ</t>
    </rPh>
    <rPh sb="14" eb="15">
      <t>ショウ</t>
    </rPh>
    <phoneticPr fontId="1"/>
  </si>
  <si>
    <t>県の値は、市町村値報告後集計を実施</t>
  </si>
  <si>
    <t>疾病管理一覧（高血圧症）</t>
    <rPh sb="0" eb="2">
      <t>シッペイ</t>
    </rPh>
    <rPh sb="2" eb="4">
      <t>カンリ</t>
    </rPh>
    <rPh sb="4" eb="6">
      <t>イチラン</t>
    </rPh>
    <rPh sb="7" eb="11">
      <t>コウケツアツショウ</t>
    </rPh>
    <phoneticPr fontId="1"/>
  </si>
  <si>
    <t>分子：高血圧症のレセプトがある者
KDBトップページ→「疾病管理一覧」→「高血圧症」
分母：被保険者数
KDBトップページ→「地域の全体像の把握」→被保険者の構成より</t>
    <rPh sb="0" eb="2">
      <t>ブンシ</t>
    </rPh>
    <rPh sb="3" eb="7">
      <t>コウケツアツショウ</t>
    </rPh>
    <rPh sb="15" eb="16">
      <t>モノ</t>
    </rPh>
    <rPh sb="28" eb="30">
      <t>シッペイ</t>
    </rPh>
    <rPh sb="30" eb="32">
      <t>カンリ</t>
    </rPh>
    <rPh sb="32" eb="34">
      <t>イチラン</t>
    </rPh>
    <rPh sb="37" eb="41">
      <t>コウケツアツショウ</t>
    </rPh>
    <phoneticPr fontId="1"/>
  </si>
  <si>
    <t>生活習慣病の
重症化予防</t>
    <rPh sb="0" eb="2">
      <t>セイカツ</t>
    </rPh>
    <rPh sb="2" eb="4">
      <t>シュウカン</t>
    </rPh>
    <rPh sb="4" eb="5">
      <t>ビョウ</t>
    </rPh>
    <rPh sb="7" eb="10">
      <t>ジュウショウカ</t>
    </rPh>
    <rPh sb="10" eb="12">
      <t>ヨボウ</t>
    </rPh>
    <phoneticPr fontId="1"/>
  </si>
  <si>
    <t>生活習慣病
重症化予防対策</t>
    <rPh sb="0" eb="2">
      <t>セイカツ</t>
    </rPh>
    <rPh sb="2" eb="5">
      <t>シュウカンビョウ</t>
    </rPh>
    <rPh sb="6" eb="9">
      <t>ジュウショウカ</t>
    </rPh>
    <rPh sb="9" eb="11">
      <t>ヨボウ</t>
    </rPh>
    <rPh sb="11" eb="13">
      <t>タイサク</t>
    </rPh>
    <phoneticPr fontId="1"/>
  </si>
  <si>
    <r>
      <t xml:space="preserve">HbA1c8.0%以上の者の割合
</t>
    </r>
    <r>
      <rPr>
        <sz val="28"/>
        <rFont val="游ゴシック"/>
        <family val="3"/>
        <charset val="128"/>
        <scheme val="minor"/>
      </rPr>
      <t>（HbA1c8.0%以上の者／健診受診者のうちHbA1cの検査結果がある者*100）</t>
    </r>
    <rPh sb="9" eb="11">
      <t>イジョウ</t>
    </rPh>
    <rPh sb="12" eb="13">
      <t>モノ</t>
    </rPh>
    <rPh sb="14" eb="16">
      <t>ワリアイ</t>
    </rPh>
    <rPh sb="27" eb="29">
      <t>イジョウ</t>
    </rPh>
    <rPh sb="30" eb="31">
      <t>モノ</t>
    </rPh>
    <rPh sb="32" eb="34">
      <t>ケンシン</t>
    </rPh>
    <rPh sb="34" eb="37">
      <t>ジュシンシャ</t>
    </rPh>
    <rPh sb="46" eb="48">
      <t>ケンサ</t>
    </rPh>
    <rPh sb="48" eb="50">
      <t>ケッカ</t>
    </rPh>
    <rPh sb="53" eb="54">
      <t>モノ</t>
    </rPh>
    <phoneticPr fontId="1"/>
  </si>
  <si>
    <t>厚生労働省「すべての都道府県で設定することが望ましい指標」
〈事業評価〉血糖コントロール不良者の状況を測ることにより、糖尿病性腎症重症化予防対策が適切だったかなどを検討する。</t>
    <rPh sb="0" eb="5">
      <t>コウセイロウドウショウ</t>
    </rPh>
    <rPh sb="10" eb="14">
      <t>トドウフケン</t>
    </rPh>
    <rPh sb="15" eb="17">
      <t>セッテイ</t>
    </rPh>
    <rPh sb="22" eb="23">
      <t>ノゾ</t>
    </rPh>
    <rPh sb="26" eb="28">
      <t>シヒョウ</t>
    </rPh>
    <rPh sb="31" eb="33">
      <t>ジギョウ</t>
    </rPh>
    <rPh sb="33" eb="35">
      <t>ヒョウカ</t>
    </rPh>
    <rPh sb="36" eb="38">
      <t>ケットウ</t>
    </rPh>
    <rPh sb="44" eb="47">
      <t>フリョウシャ</t>
    </rPh>
    <rPh sb="48" eb="50">
      <t>ジョウキョウ</t>
    </rPh>
    <rPh sb="51" eb="52">
      <t>ハカ</t>
    </rPh>
    <rPh sb="59" eb="63">
      <t>トウニョウビョウセイ</t>
    </rPh>
    <rPh sb="63" eb="65">
      <t>ジンショウ</t>
    </rPh>
    <rPh sb="65" eb="68">
      <t>ジュウショウカ</t>
    </rPh>
    <rPh sb="68" eb="70">
      <t>ヨボウ</t>
    </rPh>
    <rPh sb="70" eb="72">
      <t>タイサク</t>
    </rPh>
    <rPh sb="73" eb="75">
      <t>テキセツ</t>
    </rPh>
    <rPh sb="82" eb="84">
      <t>ケントウ</t>
    </rPh>
    <phoneticPr fontId="1"/>
  </si>
  <si>
    <t>県の値は、市町村値報告後集計を実施
（参考データセット値　1.10％)</t>
    <rPh sb="19" eb="21">
      <t>サンコウ</t>
    </rPh>
    <rPh sb="27" eb="28">
      <t>チ</t>
    </rPh>
    <phoneticPr fontId="1"/>
  </si>
  <si>
    <t>集計対象者一覧
（S26_001　健診ツリー図より遷移）</t>
    <rPh sb="0" eb="2">
      <t>シュウケイ</t>
    </rPh>
    <rPh sb="2" eb="4">
      <t>タイショウ</t>
    </rPh>
    <rPh sb="4" eb="5">
      <t>シャ</t>
    </rPh>
    <rPh sb="5" eb="7">
      <t>イチラン</t>
    </rPh>
    <rPh sb="17" eb="19">
      <t>ケンシン</t>
    </rPh>
    <rPh sb="22" eb="23">
      <t>ズ</t>
    </rPh>
    <rPh sb="25" eb="27">
      <t>センイ</t>
    </rPh>
    <phoneticPr fontId="1"/>
  </si>
  <si>
    <t>KDBトップページ→「健診対象者の絞り込み」→「健診ツリー図」「S26_026：集計対象者一覧」CSV帳票で集計</t>
    <rPh sb="11" eb="13">
      <t>ケンシン</t>
    </rPh>
    <rPh sb="13" eb="15">
      <t>タイショウ</t>
    </rPh>
    <rPh sb="15" eb="16">
      <t>シャ</t>
    </rPh>
    <rPh sb="17" eb="18">
      <t>シボ</t>
    </rPh>
    <rPh sb="19" eb="20">
      <t>コ</t>
    </rPh>
    <rPh sb="54" eb="56">
      <t>シュウケイ</t>
    </rPh>
    <phoneticPr fontId="1"/>
  </si>
  <si>
    <t>新規人工透析導入患者数</t>
    <rPh sb="0" eb="2">
      <t>シンキ</t>
    </rPh>
    <rPh sb="2" eb="4">
      <t>ジンコウ</t>
    </rPh>
    <rPh sb="4" eb="6">
      <t>トウセキ</t>
    </rPh>
    <rPh sb="6" eb="8">
      <t>ドウニュウ</t>
    </rPh>
    <rPh sb="8" eb="10">
      <t>カンジャ</t>
    </rPh>
    <rPh sb="10" eb="11">
      <t>スウ</t>
    </rPh>
    <phoneticPr fontId="1"/>
  </si>
  <si>
    <t>人工透析患者1人当たりに係る医療費は非常に高く、疾病別で見たときに人工透析導入患者の減少を目標とすることは、医療費適正化の観点から有効と考えるため。</t>
    <rPh sb="0" eb="2">
      <t>ジンコウ</t>
    </rPh>
    <rPh sb="2" eb="4">
      <t>トウセキ</t>
    </rPh>
    <rPh sb="4" eb="6">
      <t>カンジャ</t>
    </rPh>
    <rPh sb="7" eb="8">
      <t>ヒト</t>
    </rPh>
    <rPh sb="8" eb="9">
      <t>ア</t>
    </rPh>
    <rPh sb="12" eb="13">
      <t>カカ</t>
    </rPh>
    <rPh sb="14" eb="17">
      <t>イリョウヒ</t>
    </rPh>
    <rPh sb="18" eb="20">
      <t>ヒジョウ</t>
    </rPh>
    <rPh sb="21" eb="22">
      <t>タカ</t>
    </rPh>
    <rPh sb="24" eb="26">
      <t>シッペイ</t>
    </rPh>
    <rPh sb="26" eb="27">
      <t>ベツ</t>
    </rPh>
    <rPh sb="28" eb="29">
      <t>ミ</t>
    </rPh>
    <rPh sb="33" eb="35">
      <t>ジンコウ</t>
    </rPh>
    <rPh sb="35" eb="37">
      <t>トウセキ</t>
    </rPh>
    <rPh sb="37" eb="39">
      <t>ドウニュウ</t>
    </rPh>
    <rPh sb="39" eb="41">
      <t>カンジャ</t>
    </rPh>
    <rPh sb="42" eb="44">
      <t>ゲンショウ</t>
    </rPh>
    <rPh sb="45" eb="47">
      <t>モクヒョウ</t>
    </rPh>
    <rPh sb="54" eb="57">
      <t>イリョウヒ</t>
    </rPh>
    <rPh sb="57" eb="60">
      <t>テキセイカ</t>
    </rPh>
    <rPh sb="61" eb="63">
      <t>カンテン</t>
    </rPh>
    <rPh sb="65" eb="67">
      <t>ユウコウ</t>
    </rPh>
    <rPh sb="68" eb="69">
      <t>カンガ</t>
    </rPh>
    <phoneticPr fontId="1"/>
  </si>
  <si>
    <t>112人</t>
    <rPh sb="3" eb="4">
      <t>ニン</t>
    </rPh>
    <phoneticPr fontId="1"/>
  </si>
  <si>
    <t>国保連</t>
    <rPh sb="0" eb="2">
      <t>コクホ</t>
    </rPh>
    <rPh sb="2" eb="3">
      <t>レン</t>
    </rPh>
    <phoneticPr fontId="1"/>
  </si>
  <si>
    <t>国保連合会より、医療費等分析システムで抽出したデータを提供
（R5年度時点）</t>
    <rPh sb="0" eb="2">
      <t>コクホ</t>
    </rPh>
    <rPh sb="2" eb="5">
      <t>レンゴウカイ</t>
    </rPh>
    <rPh sb="8" eb="11">
      <t>イリョウヒ</t>
    </rPh>
    <rPh sb="11" eb="12">
      <t>トウ</t>
    </rPh>
    <rPh sb="12" eb="14">
      <t>ブンセキ</t>
    </rPh>
    <rPh sb="19" eb="21">
      <t>チュウシュツ</t>
    </rPh>
    <rPh sb="27" eb="29">
      <t>テイキョウ</t>
    </rPh>
    <rPh sb="33" eb="35">
      <t>ネンド</t>
    </rPh>
    <rPh sb="35" eb="37">
      <t>ジテン</t>
    </rPh>
    <phoneticPr fontId="1"/>
  </si>
  <si>
    <t>・進捗管理時は、被保険者千対新規人工透析導入患者数も算出（地域差確認用）</t>
    <rPh sb="1" eb="3">
      <t>シンチョク</t>
    </rPh>
    <rPh sb="3" eb="5">
      <t>カンリ</t>
    </rPh>
    <rPh sb="5" eb="6">
      <t>ジ</t>
    </rPh>
    <rPh sb="8" eb="12">
      <t>ヒホケンシャ</t>
    </rPh>
    <rPh sb="12" eb="13">
      <t>セン</t>
    </rPh>
    <rPh sb="13" eb="14">
      <t>タイ</t>
    </rPh>
    <rPh sb="14" eb="16">
      <t>シンキ</t>
    </rPh>
    <rPh sb="16" eb="18">
      <t>ジンコウ</t>
    </rPh>
    <rPh sb="18" eb="20">
      <t>トウセキ</t>
    </rPh>
    <rPh sb="20" eb="22">
      <t>ドウニュウ</t>
    </rPh>
    <rPh sb="22" eb="25">
      <t>カンジャスウ</t>
    </rPh>
    <rPh sb="26" eb="28">
      <t>サンシュツ</t>
    </rPh>
    <rPh sb="29" eb="32">
      <t>チイキサ</t>
    </rPh>
    <rPh sb="32" eb="34">
      <t>カクニン</t>
    </rPh>
    <rPh sb="34" eb="35">
      <t>ヨウ</t>
    </rPh>
    <phoneticPr fontId="1"/>
  </si>
  <si>
    <t>医薬品の
適正使用</t>
    <rPh sb="0" eb="3">
      <t>イヤクヒン</t>
    </rPh>
    <rPh sb="5" eb="7">
      <t>テキセイ</t>
    </rPh>
    <rPh sb="7" eb="9">
      <t>シヨウ</t>
    </rPh>
    <phoneticPr fontId="1"/>
  </si>
  <si>
    <t>適正受診・
適正服薬の促進</t>
    <rPh sb="0" eb="2">
      <t>テキセイ</t>
    </rPh>
    <rPh sb="2" eb="4">
      <t>ジュシン</t>
    </rPh>
    <rPh sb="6" eb="8">
      <t>テキセイ</t>
    </rPh>
    <rPh sb="8" eb="10">
      <t>フクヤク</t>
    </rPh>
    <rPh sb="11" eb="13">
      <t>ソクシン</t>
    </rPh>
    <phoneticPr fontId="1"/>
  </si>
  <si>
    <t>同一月内に複数の医療機関を受診し、重複処方が発生した者の割合
（1以上の薬剤で重複処方を受けた者／被保険者数*100）</t>
    <rPh sb="0" eb="2">
      <t>ドウイツ</t>
    </rPh>
    <rPh sb="2" eb="4">
      <t>ツキナイ</t>
    </rPh>
    <rPh sb="5" eb="7">
      <t>フクスウ</t>
    </rPh>
    <rPh sb="8" eb="10">
      <t>イリョウ</t>
    </rPh>
    <rPh sb="10" eb="12">
      <t>キカン</t>
    </rPh>
    <rPh sb="13" eb="15">
      <t>ジュシン</t>
    </rPh>
    <rPh sb="17" eb="19">
      <t>チョウフク</t>
    </rPh>
    <rPh sb="19" eb="21">
      <t>ショホウ</t>
    </rPh>
    <rPh sb="22" eb="24">
      <t>ハッセイ</t>
    </rPh>
    <rPh sb="26" eb="27">
      <t>モノ</t>
    </rPh>
    <rPh sb="28" eb="30">
      <t>ワリアイ</t>
    </rPh>
    <rPh sb="33" eb="35">
      <t>イジョウ</t>
    </rPh>
    <rPh sb="36" eb="38">
      <t>ヤクザイ</t>
    </rPh>
    <rPh sb="39" eb="41">
      <t>チョウフク</t>
    </rPh>
    <rPh sb="41" eb="43">
      <t>ショホウ</t>
    </rPh>
    <rPh sb="44" eb="45">
      <t>ウ</t>
    </rPh>
    <rPh sb="47" eb="48">
      <t>モノ</t>
    </rPh>
    <rPh sb="49" eb="53">
      <t>ヒホケンシャ</t>
    </rPh>
    <rPh sb="53" eb="54">
      <t>スウ</t>
    </rPh>
    <phoneticPr fontId="1"/>
  </si>
  <si>
    <t>※医療費適正化計画のうち、市町村国保においても取り組むことができる項目のため、保健事業ではないが共通して計画に記載させるため共通指標とする。
〈事業評価〉重複・多剤投与対策が適切だったかなどを検討する。</t>
    <rPh sb="1" eb="4">
      <t>イリョウヒ</t>
    </rPh>
    <rPh sb="4" eb="7">
      <t>テキセイカ</t>
    </rPh>
    <rPh sb="7" eb="9">
      <t>ケイカク</t>
    </rPh>
    <rPh sb="13" eb="16">
      <t>シチョウソン</t>
    </rPh>
    <rPh sb="16" eb="18">
      <t>コクホ</t>
    </rPh>
    <rPh sb="23" eb="24">
      <t>ト</t>
    </rPh>
    <rPh sb="25" eb="26">
      <t>ク</t>
    </rPh>
    <rPh sb="33" eb="35">
      <t>コウモク</t>
    </rPh>
    <rPh sb="39" eb="43">
      <t>ホケンジギョウ</t>
    </rPh>
    <rPh sb="48" eb="50">
      <t>キョウツウ</t>
    </rPh>
    <rPh sb="52" eb="54">
      <t>ケイカク</t>
    </rPh>
    <rPh sb="55" eb="57">
      <t>キサイ</t>
    </rPh>
    <rPh sb="62" eb="64">
      <t>キョウツウ</t>
    </rPh>
    <rPh sb="64" eb="66">
      <t>シヒョウ</t>
    </rPh>
    <rPh sb="72" eb="74">
      <t>ジギョウ</t>
    </rPh>
    <rPh sb="74" eb="76">
      <t>ヒョウカ</t>
    </rPh>
    <rPh sb="77" eb="79">
      <t>チョウフク</t>
    </rPh>
    <rPh sb="80" eb="82">
      <t>タザイ</t>
    </rPh>
    <rPh sb="82" eb="84">
      <t>トウヨ</t>
    </rPh>
    <rPh sb="84" eb="86">
      <t>タイサク</t>
    </rPh>
    <rPh sb="87" eb="89">
      <t>テキセツ</t>
    </rPh>
    <rPh sb="96" eb="98">
      <t>ケントウ</t>
    </rPh>
    <phoneticPr fontId="1"/>
  </si>
  <si>
    <t>3.88%
（8,478/275,701人）</t>
    <phoneticPr fontId="1"/>
  </si>
  <si>
    <t>重複・多剤処方の状況（●年3月診療分）</t>
    <rPh sb="0" eb="2">
      <t>チョウフク</t>
    </rPh>
    <rPh sb="3" eb="5">
      <t>タザイ</t>
    </rPh>
    <rPh sb="5" eb="7">
      <t>ショホウ</t>
    </rPh>
    <rPh sb="8" eb="10">
      <t>ジョウキョウ</t>
    </rPh>
    <rPh sb="12" eb="13">
      <t>ネン</t>
    </rPh>
    <rPh sb="14" eb="15">
      <t>ガツ</t>
    </rPh>
    <rPh sb="15" eb="17">
      <t>シンリョウ</t>
    </rPh>
    <rPh sb="17" eb="18">
      <t>ブン</t>
    </rPh>
    <phoneticPr fontId="1"/>
  </si>
  <si>
    <t>同一月内に9以上の薬剤の処方を受けた者の割合
（9以上の薬剤の処方を受けた者／被保険者数*100）</t>
    <rPh sb="0" eb="2">
      <t>ドウイツ</t>
    </rPh>
    <rPh sb="2" eb="4">
      <t>ツキナイ</t>
    </rPh>
    <rPh sb="6" eb="8">
      <t>イジョウ</t>
    </rPh>
    <rPh sb="9" eb="11">
      <t>ヤクザイ</t>
    </rPh>
    <rPh sb="12" eb="14">
      <t>ショホウ</t>
    </rPh>
    <rPh sb="15" eb="16">
      <t>ウ</t>
    </rPh>
    <rPh sb="18" eb="19">
      <t>モノ</t>
    </rPh>
    <rPh sb="20" eb="22">
      <t>ワリアイ</t>
    </rPh>
    <rPh sb="25" eb="27">
      <t>イジョウ</t>
    </rPh>
    <rPh sb="28" eb="30">
      <t>ヤクザイ</t>
    </rPh>
    <rPh sb="31" eb="33">
      <t>ショホウ</t>
    </rPh>
    <rPh sb="34" eb="35">
      <t>ウ</t>
    </rPh>
    <rPh sb="37" eb="38">
      <t>モノ</t>
    </rPh>
    <rPh sb="39" eb="44">
      <t>ヒホケンシャスウ</t>
    </rPh>
    <phoneticPr fontId="1"/>
  </si>
  <si>
    <t>3.33%
（9,192/275,701人）</t>
    <phoneticPr fontId="1"/>
  </si>
  <si>
    <t>重複・多剤処方の状況（●年3月診療分）</t>
    <rPh sb="0" eb="2">
      <t>チョウフク</t>
    </rPh>
    <rPh sb="3" eb="5">
      <t>タザイ</t>
    </rPh>
    <rPh sb="5" eb="7">
      <t>ショホウ</t>
    </rPh>
    <rPh sb="8" eb="10">
      <t>ジョウキョウ</t>
    </rPh>
    <phoneticPr fontId="1"/>
  </si>
  <si>
    <t>後発医薬品の
使用</t>
    <rPh sb="0" eb="2">
      <t>コウハツ</t>
    </rPh>
    <rPh sb="2" eb="5">
      <t>イヤクヒン</t>
    </rPh>
    <rPh sb="7" eb="9">
      <t>シヨウ</t>
    </rPh>
    <phoneticPr fontId="1"/>
  </si>
  <si>
    <t>後発医薬品の
使用促進</t>
    <rPh sb="0" eb="2">
      <t>コウハツ</t>
    </rPh>
    <rPh sb="2" eb="5">
      <t>イヤクヒン</t>
    </rPh>
    <rPh sb="7" eb="9">
      <t>シヨウ</t>
    </rPh>
    <rPh sb="9" eb="11">
      <t>ソクシン</t>
    </rPh>
    <phoneticPr fontId="1"/>
  </si>
  <si>
    <t>後発医薬品使用割合（数量ベース）</t>
    <rPh sb="0" eb="2">
      <t>コウハツ</t>
    </rPh>
    <rPh sb="2" eb="5">
      <t>イヤクヒン</t>
    </rPh>
    <rPh sb="5" eb="7">
      <t>シヨウ</t>
    </rPh>
    <rPh sb="7" eb="9">
      <t>ワリアイ</t>
    </rPh>
    <rPh sb="10" eb="12">
      <t>スウリョウ</t>
    </rPh>
    <phoneticPr fontId="1"/>
  </si>
  <si>
    <t>※医療費適正化計画のうち、市町村国保においても取り組むことができる項目のため、保健事業ではないが共通して計画に記載させるため共通指標とする。
〈事業評価〉後発医薬品の使用促進対策が適切だったかなどを検討する。</t>
    <rPh sb="1" eb="4">
      <t>イリョウヒ</t>
    </rPh>
    <rPh sb="4" eb="7">
      <t>テキセイカ</t>
    </rPh>
    <rPh sb="7" eb="9">
      <t>ケイカク</t>
    </rPh>
    <rPh sb="13" eb="16">
      <t>シチョウソン</t>
    </rPh>
    <rPh sb="16" eb="18">
      <t>コクホ</t>
    </rPh>
    <rPh sb="23" eb="24">
      <t>ト</t>
    </rPh>
    <rPh sb="25" eb="26">
      <t>ク</t>
    </rPh>
    <rPh sb="33" eb="35">
      <t>コウモク</t>
    </rPh>
    <rPh sb="39" eb="43">
      <t>ホケンジギョウ</t>
    </rPh>
    <rPh sb="48" eb="50">
      <t>キョウツウ</t>
    </rPh>
    <rPh sb="52" eb="54">
      <t>ケイカク</t>
    </rPh>
    <rPh sb="55" eb="57">
      <t>キサイ</t>
    </rPh>
    <rPh sb="62" eb="64">
      <t>キョウツウ</t>
    </rPh>
    <rPh sb="64" eb="66">
      <t>シヒョウ</t>
    </rPh>
    <rPh sb="72" eb="74">
      <t>ジギョウ</t>
    </rPh>
    <rPh sb="74" eb="76">
      <t>ヒョウカ</t>
    </rPh>
    <rPh sb="77" eb="79">
      <t>コウハツ</t>
    </rPh>
    <rPh sb="79" eb="82">
      <t>イヤクヒン</t>
    </rPh>
    <rPh sb="83" eb="85">
      <t>シヨウ</t>
    </rPh>
    <rPh sb="85" eb="87">
      <t>ソクシン</t>
    </rPh>
    <rPh sb="87" eb="89">
      <t>タイサク</t>
    </rPh>
    <rPh sb="90" eb="92">
      <t>テキセツ</t>
    </rPh>
    <rPh sb="99" eb="101">
      <t>ケントウ</t>
    </rPh>
    <phoneticPr fontId="1"/>
  </si>
  <si>
    <t>76.5%（R5.3月）</t>
    <rPh sb="10" eb="11">
      <t>ガツ</t>
    </rPh>
    <phoneticPr fontId="1"/>
  </si>
  <si>
    <t>厚労省HP</t>
    <rPh sb="0" eb="3">
      <t>コウロウショウ</t>
    </rPh>
    <phoneticPr fontId="1"/>
  </si>
  <si>
    <t>保険者別の後発医薬品の使用割合（●年3月診療分）</t>
    <rPh sb="0" eb="3">
      <t>ホケンシャ</t>
    </rPh>
    <rPh sb="3" eb="4">
      <t>ベツ</t>
    </rPh>
    <rPh sb="5" eb="7">
      <t>コウハツ</t>
    </rPh>
    <rPh sb="7" eb="10">
      <t>イヤクヒン</t>
    </rPh>
    <rPh sb="11" eb="13">
      <t>シヨウ</t>
    </rPh>
    <rPh sb="13" eb="15">
      <t>ワリアイ</t>
    </rPh>
    <rPh sb="17" eb="18">
      <t>ネン</t>
    </rPh>
    <rPh sb="19" eb="20">
      <t>ガツ</t>
    </rPh>
    <rPh sb="20" eb="22">
      <t>シンリョウ</t>
    </rPh>
    <rPh sb="22" eb="23">
      <t>ブン</t>
    </rPh>
    <phoneticPr fontId="1"/>
  </si>
  <si>
    <t>https://www.mhlw.go.jp/stf/seisakunitsuite/bunya/0000190726.html</t>
    <phoneticPr fontId="1"/>
  </si>
  <si>
    <t>※第4期奈良県医療費適正化計画の分野別目標（案）･･･「第3期奈良県医療費適正化計画の目標、使用促進の前提となる安定供給の状況、国の制度改正の動向等を踏まえて、後発医薬品の使用促進に取り組みます。」
※整合を図っている第4期奈良県医療費適正化計画（案）に修正が発生した場合は、目標値等についてあわせて修正になる可能性があります。</t>
    <rPh sb="1" eb="2">
      <t>ダイ</t>
    </rPh>
    <rPh sb="3" eb="4">
      <t>キ</t>
    </rPh>
    <rPh sb="4" eb="7">
      <t>ナラケン</t>
    </rPh>
    <rPh sb="7" eb="10">
      <t>イリョウヒ</t>
    </rPh>
    <rPh sb="10" eb="13">
      <t>テキセイカ</t>
    </rPh>
    <rPh sb="13" eb="15">
      <t>ケイカク</t>
    </rPh>
    <rPh sb="16" eb="19">
      <t>ブンヤベツ</t>
    </rPh>
    <rPh sb="19" eb="21">
      <t>モクヒョウ</t>
    </rPh>
    <rPh sb="22" eb="23">
      <t>アン</t>
    </rPh>
    <phoneticPr fontId="1"/>
  </si>
  <si>
    <t>◆ データヘルス計画全体の指標</t>
    <rPh sb="8" eb="10">
      <t>ケイカク</t>
    </rPh>
    <rPh sb="10" eb="12">
      <t>ゼンタイ</t>
    </rPh>
    <rPh sb="13" eb="15">
      <t>シヒョウ</t>
    </rPh>
    <phoneticPr fontId="1"/>
  </si>
  <si>
    <t>◆ 個別保健事業における指標</t>
    <rPh sb="2" eb="8">
      <t>コベツホケンジギョウ</t>
    </rPh>
    <rPh sb="12" eb="14">
      <t>シヒョウ</t>
    </rPh>
    <phoneticPr fontId="1"/>
  </si>
  <si>
    <r>
      <t>No.4　一人当たり歯科医療費</t>
    </r>
    <r>
      <rPr>
        <b/>
        <sz val="16"/>
        <color theme="1"/>
        <rFont val="BIZ UDPゴシック"/>
        <family val="3"/>
        <charset val="128"/>
      </rPr>
      <t>　※性・年齢調整値　</t>
    </r>
    <phoneticPr fontId="1"/>
  </si>
  <si>
    <t>全国</t>
    <rPh sb="0" eb="2">
      <t>ゼンコク</t>
    </rPh>
    <phoneticPr fontId="1"/>
  </si>
  <si>
    <t>県内順位</t>
    <rPh sb="0" eb="4">
      <t>ケンナイジュンイ</t>
    </rPh>
    <phoneticPr fontId="1"/>
  </si>
  <si>
    <t>目標値</t>
    <rPh sb="0" eb="2">
      <t>モクヒョウ</t>
    </rPh>
    <rPh sb="2" eb="3">
      <t>アタイ</t>
    </rPh>
    <phoneticPr fontId="1"/>
  </si>
  <si>
    <t>共通指標の出典：　KDB帳票「地域の全体像の把握」</t>
    <rPh sb="22" eb="24">
      <t>ハアク</t>
    </rPh>
    <phoneticPr fontId="1"/>
  </si>
  <si>
    <r>
      <t>No.3　一人当たり医科医療費（入院・外来）</t>
    </r>
    <r>
      <rPr>
        <b/>
        <sz val="16"/>
        <color theme="1"/>
        <rFont val="BIZ UDPゴシック"/>
        <family val="3"/>
        <charset val="128"/>
      </rPr>
      <t>　※性・年齢調整値　</t>
    </r>
    <rPh sb="16" eb="18">
      <t>ニュウイン</t>
    </rPh>
    <rPh sb="19" eb="21">
      <t>ガイライ</t>
    </rPh>
    <phoneticPr fontId="1"/>
  </si>
  <si>
    <t>共通指標の出典：　KDBCSV「健康スコアリング（医療）」</t>
    <phoneticPr fontId="1"/>
  </si>
  <si>
    <t>対象者数</t>
    <rPh sb="0" eb="3">
      <t>タイショウシャ</t>
    </rPh>
    <rPh sb="3" eb="4">
      <t>スウ</t>
    </rPh>
    <phoneticPr fontId="1"/>
  </si>
  <si>
    <t>受診者数</t>
    <rPh sb="0" eb="4">
      <t>ジュシンシャスウ</t>
    </rPh>
    <phoneticPr fontId="1"/>
  </si>
  <si>
    <t>法定報告</t>
    <rPh sb="0" eb="4">
      <t>ホウテイホウコク</t>
    </rPh>
    <phoneticPr fontId="1"/>
  </si>
  <si>
    <t>（市町村独自把握数）</t>
    <rPh sb="1" eb="4">
      <t>シチョウソン</t>
    </rPh>
    <rPh sb="4" eb="6">
      <t>ドクジ</t>
    </rPh>
    <rPh sb="6" eb="8">
      <t>ハアク</t>
    </rPh>
    <rPh sb="8" eb="9">
      <t>スウ</t>
    </rPh>
    <phoneticPr fontId="1"/>
  </si>
  <si>
    <t>（受診形態内訳）</t>
    <rPh sb="1" eb="3">
      <t>ジュシン</t>
    </rPh>
    <rPh sb="3" eb="5">
      <t>ケイタイ</t>
    </rPh>
    <rPh sb="5" eb="7">
      <t>ウチワケ</t>
    </rPh>
    <phoneticPr fontId="1"/>
  </si>
  <si>
    <t>集団健診受診者数</t>
    <rPh sb="0" eb="2">
      <t>シュウダン</t>
    </rPh>
    <rPh sb="2" eb="4">
      <t>ケンシン</t>
    </rPh>
    <rPh sb="4" eb="8">
      <t>ジュシンシャスウ</t>
    </rPh>
    <phoneticPr fontId="1"/>
  </si>
  <si>
    <t>個別健診受診者数</t>
    <rPh sb="0" eb="4">
      <t>コベツケンシン</t>
    </rPh>
    <rPh sb="4" eb="7">
      <t>ジュシンシャ</t>
    </rPh>
    <rPh sb="7" eb="8">
      <t>スウ</t>
    </rPh>
    <phoneticPr fontId="1"/>
  </si>
  <si>
    <t>人間ドック受診者数</t>
    <rPh sb="0" eb="2">
      <t>ニンゲン</t>
    </rPh>
    <rPh sb="5" eb="8">
      <t>ジュシンシャ</t>
    </rPh>
    <rPh sb="8" eb="9">
      <t>スウ</t>
    </rPh>
    <phoneticPr fontId="1"/>
  </si>
  <si>
    <t>住民からの結果提供数</t>
    <rPh sb="0" eb="2">
      <t>ジュウミン</t>
    </rPh>
    <rPh sb="5" eb="9">
      <t>ケッカテイキョウ</t>
    </rPh>
    <rPh sb="9" eb="10">
      <t>スウ</t>
    </rPh>
    <phoneticPr fontId="1"/>
  </si>
  <si>
    <t>みなし健診数</t>
    <rPh sb="3" eb="5">
      <t>ケンシン</t>
    </rPh>
    <rPh sb="5" eb="6">
      <t>スウ</t>
    </rPh>
    <phoneticPr fontId="1"/>
  </si>
  <si>
    <t>（特定保健指導終了者の内訳）</t>
    <rPh sb="1" eb="7">
      <t>トクテイホケンシドウ</t>
    </rPh>
    <rPh sb="7" eb="10">
      <t>シュウリョウシャ</t>
    </rPh>
    <rPh sb="11" eb="13">
      <t>ウチワケ</t>
    </rPh>
    <phoneticPr fontId="1"/>
  </si>
  <si>
    <t>集団健診受診</t>
    <rPh sb="0" eb="2">
      <t>シュウダン</t>
    </rPh>
    <rPh sb="2" eb="4">
      <t>ケンシン</t>
    </rPh>
    <rPh sb="4" eb="6">
      <t>ジュシン</t>
    </rPh>
    <phoneticPr fontId="1"/>
  </si>
  <si>
    <t>個別健診受診</t>
    <rPh sb="0" eb="4">
      <t>コベツケンシン</t>
    </rPh>
    <rPh sb="4" eb="6">
      <t>ジュシン</t>
    </rPh>
    <phoneticPr fontId="1"/>
  </si>
  <si>
    <t>人間ドック受診</t>
    <rPh sb="0" eb="2">
      <t>ニンゲン</t>
    </rPh>
    <rPh sb="5" eb="7">
      <t>ジュシン</t>
    </rPh>
    <phoneticPr fontId="1"/>
  </si>
  <si>
    <t>住民からの結果提供</t>
    <rPh sb="0" eb="2">
      <t>ジュウミン</t>
    </rPh>
    <rPh sb="5" eb="7">
      <t>ケッカ</t>
    </rPh>
    <rPh sb="7" eb="9">
      <t>テイキョウ</t>
    </rPh>
    <phoneticPr fontId="1"/>
  </si>
  <si>
    <t>みなし健診</t>
    <rPh sb="3" eb="5">
      <t>ケンシン</t>
    </rPh>
    <phoneticPr fontId="1"/>
  </si>
  <si>
    <t>受診率</t>
    <rPh sb="0" eb="3">
      <t>ジュシンリツ</t>
    </rPh>
    <phoneticPr fontId="1"/>
  </si>
  <si>
    <t>健診受診者数（計）</t>
    <rPh sb="0" eb="2">
      <t>ケンシン</t>
    </rPh>
    <rPh sb="2" eb="5">
      <t>ジュシンシャ</t>
    </rPh>
    <rPh sb="5" eb="6">
      <t>スウ</t>
    </rPh>
    <rPh sb="7" eb="8">
      <t>ケイ</t>
    </rPh>
    <phoneticPr fontId="1"/>
  </si>
  <si>
    <t>特定保健指導終了者数（計）</t>
    <rPh sb="0" eb="2">
      <t>トクテイ</t>
    </rPh>
    <rPh sb="2" eb="4">
      <t>ホケン</t>
    </rPh>
    <rPh sb="4" eb="6">
      <t>シドウ</t>
    </rPh>
    <rPh sb="6" eb="8">
      <t>シュウリョウ</t>
    </rPh>
    <rPh sb="8" eb="9">
      <t>シャ</t>
    </rPh>
    <rPh sb="9" eb="10">
      <t>スウ</t>
    </rPh>
    <rPh sb="11" eb="12">
      <t>ケイ</t>
    </rPh>
    <phoneticPr fontId="1"/>
  </si>
  <si>
    <t>健診受診者数（法定報告）</t>
    <rPh sb="0" eb="5">
      <t>ケンシンジュシンシャ</t>
    </rPh>
    <rPh sb="5" eb="6">
      <t>スウ</t>
    </rPh>
    <rPh sb="7" eb="11">
      <t>ホウテイホウコク</t>
    </rPh>
    <phoneticPr fontId="1"/>
  </si>
  <si>
    <t>健診受診者数（KDB帳票）</t>
    <rPh sb="0" eb="5">
      <t>ケンシンジュシンシャ</t>
    </rPh>
    <rPh sb="5" eb="6">
      <t>スウ</t>
    </rPh>
    <rPh sb="10" eb="12">
      <t>チョウヒョウ</t>
    </rPh>
    <phoneticPr fontId="1"/>
  </si>
  <si>
    <t>No.4～6　血糖・血圧・脂質の有所見者状況（健診有所見者状況）</t>
    <rPh sb="7" eb="9">
      <t>ケットウ</t>
    </rPh>
    <rPh sb="10" eb="12">
      <t>ケツアツ</t>
    </rPh>
    <rPh sb="13" eb="15">
      <t>シシツ</t>
    </rPh>
    <rPh sb="16" eb="17">
      <t>ユウ</t>
    </rPh>
    <rPh sb="17" eb="19">
      <t>ショケン</t>
    </rPh>
    <rPh sb="19" eb="20">
      <t>シャ</t>
    </rPh>
    <rPh sb="20" eb="22">
      <t>ジョウキョウ</t>
    </rPh>
    <rPh sb="23" eb="25">
      <t>ケンシン</t>
    </rPh>
    <rPh sb="25" eb="26">
      <t>ユウ</t>
    </rPh>
    <rPh sb="26" eb="28">
      <t>ショケン</t>
    </rPh>
    <rPh sb="28" eb="29">
      <t>シャ</t>
    </rPh>
    <rPh sb="29" eb="31">
      <t>ジョウキョウ</t>
    </rPh>
    <phoneticPr fontId="1"/>
  </si>
  <si>
    <t>共通指標の出典：　KDB帳票「厚生労働省様式（様式5-2）（健診有所見者状況（男女別・年代別））」</t>
    <phoneticPr fontId="1"/>
  </si>
  <si>
    <t>共通指標の出典：　法定報告「特定健診・特定保健指導実施結果報告（TKCA014）」</t>
    <phoneticPr fontId="1"/>
  </si>
  <si>
    <t>共通指標の出典：　法定報告「特定健診・特定保健指導実施結果報告（TKCA011）」</t>
    <phoneticPr fontId="1"/>
  </si>
  <si>
    <t>No.4　血糖の有所見者の割合
（HbA1c5.6%以上）</t>
    <phoneticPr fontId="1"/>
  </si>
  <si>
    <t>No.5　血圧の有所見者の割合
（収縮期血圧130mmHg以上）</t>
    <phoneticPr fontId="1"/>
  </si>
  <si>
    <t>No.6　脂質の有所見者の割合
（HDLｺﾚｽﾃﾛｰﾙ40mg/dl未満）</t>
    <phoneticPr fontId="1"/>
  </si>
  <si>
    <t>No.6　脂質の有所見者の割合
（中性脂肪150mg/dl以上）</t>
    <phoneticPr fontId="1"/>
  </si>
  <si>
    <t>No.6　脂質の有所見者の割合
（LDLｺﾚｽﾃﾛｰﾙ120mg/dl以上）</t>
    <phoneticPr fontId="1"/>
  </si>
  <si>
    <t>No.7　糖尿病の受療割合</t>
    <phoneticPr fontId="1"/>
  </si>
  <si>
    <t>No.8　高血圧症の受療割合</t>
    <rPh sb="5" eb="9">
      <t>コウケツアツショウ</t>
    </rPh>
    <rPh sb="10" eb="14">
      <t>ジュリョウワリアイ</t>
    </rPh>
    <phoneticPr fontId="1"/>
  </si>
  <si>
    <t>共通指標の出典：</t>
    <phoneticPr fontId="1"/>
  </si>
  <si>
    <t>共通指標の出典：　KDBCSV「集計対象者一覧（S26_001　健診ツリー図より遷移）」</t>
    <rPh sb="0" eb="4">
      <t>キョウツウシヒョウ</t>
    </rPh>
    <rPh sb="5" eb="7">
      <t>シュッテン</t>
    </rPh>
    <phoneticPr fontId="1"/>
  </si>
  <si>
    <t>No.11～12　重複・多剤処方の状況（●年3月診療分）</t>
    <rPh sb="9" eb="11">
      <t>チョウフク</t>
    </rPh>
    <rPh sb="12" eb="14">
      <t>タザイ</t>
    </rPh>
    <rPh sb="14" eb="16">
      <t>ショホウ</t>
    </rPh>
    <rPh sb="17" eb="19">
      <t>ジョウキョウ</t>
    </rPh>
    <rPh sb="21" eb="22">
      <t>ネン</t>
    </rPh>
    <rPh sb="23" eb="24">
      <t>ガツ</t>
    </rPh>
    <rPh sb="24" eb="26">
      <t>シンリョウ</t>
    </rPh>
    <rPh sb="26" eb="27">
      <t>ブン</t>
    </rPh>
    <phoneticPr fontId="1"/>
  </si>
  <si>
    <t>重複投薬</t>
    <rPh sb="0" eb="4">
      <t>チョウフクトウヤク</t>
    </rPh>
    <phoneticPr fontId="1"/>
  </si>
  <si>
    <t>多剤投与</t>
    <rPh sb="0" eb="4">
      <t>タザイトウヨ</t>
    </rPh>
    <phoneticPr fontId="1"/>
  </si>
  <si>
    <t>共通指標の出典：　厚生労働省「保険者別の後発医薬品の使用割合（●年3月診療分）」</t>
    <rPh sb="9" eb="14">
      <t>コウセイロウドウショウ</t>
    </rPh>
    <phoneticPr fontId="1"/>
  </si>
  <si>
    <t>HbA1c8.0%以上の者</t>
  </si>
  <si>
    <t>自動入力</t>
  </si>
  <si>
    <t>新規人工透析導入患者数</t>
  </si>
  <si>
    <t>No.3　一人当たり医科医療費（入院）
※性・年齢調整値</t>
    <phoneticPr fontId="1"/>
  </si>
  <si>
    <t>No.3　一人当たり医科医療費（外来）
※性・年齢調整値</t>
    <rPh sb="16" eb="18">
      <t>ガイライ</t>
    </rPh>
    <phoneticPr fontId="1"/>
  </si>
  <si>
    <t>共通指標の出典：　KDB帳票「地域の全体像の把握」</t>
  </si>
  <si>
    <t>出典：KDB「地域の全体像の把握」</t>
  </si>
  <si>
    <t>出典：KDB「健康スコアリング（医療）」</t>
  </si>
  <si>
    <t>出典：法定報告「特定健診・特定保健指導実施結果報告」</t>
    <phoneticPr fontId="1"/>
  </si>
  <si>
    <t>（詳細）</t>
    <rPh sb="1" eb="3">
      <t>ショウサイ</t>
    </rPh>
    <phoneticPr fontId="1"/>
  </si>
  <si>
    <t>出典：市町村調べ</t>
    <rPh sb="3" eb="6">
      <t>シチョウソン</t>
    </rPh>
    <rPh sb="6" eb="7">
      <t>シラ</t>
    </rPh>
    <phoneticPr fontId="1"/>
  </si>
  <si>
    <t>全体　（対象者数）</t>
    <rPh sb="4" eb="8">
      <t>タイショウシャスウ</t>
    </rPh>
    <phoneticPr fontId="1"/>
  </si>
  <si>
    <t>　　　　（終了者数）</t>
    <rPh sb="5" eb="9">
      <t>シュウリョウシャスウ</t>
    </rPh>
    <phoneticPr fontId="1"/>
  </si>
  <si>
    <t>　　　　（実施率）</t>
    <rPh sb="5" eb="8">
      <t>ジッシリツ</t>
    </rPh>
    <phoneticPr fontId="1"/>
  </si>
  <si>
    <t>積極的支援　（対象者数）</t>
    <rPh sb="7" eb="10">
      <t>タイショウシャ</t>
    </rPh>
    <rPh sb="10" eb="11">
      <t>スウ</t>
    </rPh>
    <phoneticPr fontId="1"/>
  </si>
  <si>
    <t>　　　　　　　　　（積極的支援終了者数）</t>
    <rPh sb="10" eb="13">
      <t>セッキョクテキ</t>
    </rPh>
    <rPh sb="13" eb="15">
      <t>シエン</t>
    </rPh>
    <rPh sb="15" eb="18">
      <t>シュウリョウシャ</t>
    </rPh>
    <rPh sb="18" eb="19">
      <t>スウ</t>
    </rPh>
    <phoneticPr fontId="1"/>
  </si>
  <si>
    <t>　　　　　　　　　（動機づけ支援相当終了者数）</t>
    <rPh sb="10" eb="12">
      <t>ドウキ</t>
    </rPh>
    <rPh sb="14" eb="16">
      <t>シエン</t>
    </rPh>
    <rPh sb="16" eb="18">
      <t>ソウトウ</t>
    </rPh>
    <rPh sb="18" eb="21">
      <t>シュウリョウシャ</t>
    </rPh>
    <rPh sb="21" eb="22">
      <t>スウ</t>
    </rPh>
    <phoneticPr fontId="1"/>
  </si>
  <si>
    <t>　　　　　　　　　（モデル実施終了者数）</t>
    <rPh sb="13" eb="15">
      <t>ジッシ</t>
    </rPh>
    <rPh sb="15" eb="18">
      <t>シュウリョウシャ</t>
    </rPh>
    <rPh sb="18" eb="19">
      <t>スウ</t>
    </rPh>
    <phoneticPr fontId="1"/>
  </si>
  <si>
    <t>　　　　　　　　　（実施率）</t>
    <rPh sb="10" eb="13">
      <t>ジッシリツ</t>
    </rPh>
    <phoneticPr fontId="1"/>
  </si>
  <si>
    <t>動機づけ支援　（対象者数）</t>
    <rPh sb="8" eb="11">
      <t>タイショウシャ</t>
    </rPh>
    <rPh sb="11" eb="12">
      <t>スウ</t>
    </rPh>
    <phoneticPr fontId="1"/>
  </si>
  <si>
    <t>　　　　　　　　　　（終了者数）</t>
    <rPh sb="11" eb="15">
      <t>シュウリョウシャスウ</t>
    </rPh>
    <phoneticPr fontId="1"/>
  </si>
  <si>
    <t>　　　　　　　　　　（実施率）</t>
    <rPh sb="11" eb="14">
      <t>ジッシリツ</t>
    </rPh>
    <phoneticPr fontId="1"/>
  </si>
  <si>
    <t>（分母）　被保険者数…</t>
    <rPh sb="1" eb="3">
      <t>ブンボ</t>
    </rPh>
    <rPh sb="5" eb="9">
      <t>ヒホケンシャ</t>
    </rPh>
    <rPh sb="9" eb="10">
      <t>スウ</t>
    </rPh>
    <phoneticPr fontId="1"/>
  </si>
  <si>
    <t>KDB帳票「地域の全体像の把握」</t>
    <rPh sb="3" eb="5">
      <t>チョウヒョウ</t>
    </rPh>
    <rPh sb="6" eb="8">
      <t>チイキ</t>
    </rPh>
    <rPh sb="9" eb="12">
      <t>ゼンタイゾウ</t>
    </rPh>
    <rPh sb="13" eb="15">
      <t>ハアク</t>
    </rPh>
    <phoneticPr fontId="1"/>
  </si>
  <si>
    <t>（分子）　受療者数…</t>
    <rPh sb="1" eb="3">
      <t>ブンシ</t>
    </rPh>
    <rPh sb="5" eb="8">
      <t>ジュリョウシャ</t>
    </rPh>
    <rPh sb="8" eb="9">
      <t>スウ</t>
    </rPh>
    <phoneticPr fontId="1"/>
  </si>
  <si>
    <t>KDB帳票「疾病管理一覧（糖尿病）」「疾病管理一覧（高血圧症）」</t>
    <rPh sb="3" eb="5">
      <t>チョウヒョウ</t>
    </rPh>
    <rPh sb="6" eb="8">
      <t>シッペイ</t>
    </rPh>
    <rPh sb="8" eb="10">
      <t>カンリ</t>
    </rPh>
    <rPh sb="10" eb="12">
      <t>イチラン</t>
    </rPh>
    <rPh sb="13" eb="16">
      <t>トウニョウビョウ</t>
    </rPh>
    <rPh sb="19" eb="25">
      <t>シッペイカンリイチラン</t>
    </rPh>
    <rPh sb="26" eb="30">
      <t>コウケツアツショウ</t>
    </rPh>
    <phoneticPr fontId="1"/>
  </si>
  <si>
    <t>No.7～8　特定の疾病の受療割合</t>
    <rPh sb="7" eb="9">
      <t>トクテイ</t>
    </rPh>
    <rPh sb="10" eb="12">
      <t>シッペイ</t>
    </rPh>
    <rPh sb="13" eb="17">
      <t>ジュリョウワリアイ</t>
    </rPh>
    <phoneticPr fontId="1"/>
  </si>
  <si>
    <t>（被保険者千人対新規人工透析導入患者数）</t>
    <rPh sb="1" eb="5">
      <t>ヒホケンシャ</t>
    </rPh>
    <rPh sb="5" eb="8">
      <t>センニンタイ</t>
    </rPh>
    <rPh sb="8" eb="12">
      <t>シンキジンコウ</t>
    </rPh>
    <rPh sb="12" eb="14">
      <t>トウセキ</t>
    </rPh>
    <rPh sb="14" eb="18">
      <t>ドウニュウカンジャ</t>
    </rPh>
    <rPh sb="18" eb="19">
      <t>スウ</t>
    </rPh>
    <phoneticPr fontId="1"/>
  </si>
  <si>
    <t>（分子）　新規人工透析導入患者数…</t>
    <rPh sb="1" eb="3">
      <t>ブンシ</t>
    </rPh>
    <rPh sb="5" eb="16">
      <t>シンキジンコウトウセキドウニュウカンジャスウ</t>
    </rPh>
    <phoneticPr fontId="1"/>
  </si>
  <si>
    <t>共通指標の出典：　KDB帳票「重複・多剤処方の状況（●年3月診療分）」　※分母・分子ともに同帳票からデータ抽出</t>
    <rPh sb="37" eb="39">
      <t>ブンボ</t>
    </rPh>
    <rPh sb="40" eb="42">
      <t>ブンシ</t>
    </rPh>
    <rPh sb="45" eb="46">
      <t>ドウ</t>
    </rPh>
    <rPh sb="46" eb="48">
      <t>チョウヒョウ</t>
    </rPh>
    <rPh sb="53" eb="55">
      <t>チュウシュツ</t>
    </rPh>
    <phoneticPr fontId="1"/>
  </si>
  <si>
    <t>　　　　　　　　　（未終了者数）</t>
    <rPh sb="10" eb="14">
      <t>ミシュウリョウシャ</t>
    </rPh>
    <rPh sb="14" eb="15">
      <t>スウ</t>
    </rPh>
    <phoneticPr fontId="1"/>
  </si>
  <si>
    <t>自動入力</t>
    <phoneticPr fontId="1"/>
  </si>
  <si>
    <t>　　　　　　　　　　（未終了者数）</t>
    <rPh sb="11" eb="15">
      <t>ミシュウリョウシャ</t>
    </rPh>
    <rPh sb="15" eb="16">
      <t>スウ</t>
    </rPh>
    <phoneticPr fontId="1"/>
  </si>
  <si>
    <t>出典：KDB「厚生労働省様式（様式5-2）（健診有所見者状況（男女別・年代別））」</t>
    <phoneticPr fontId="1"/>
  </si>
  <si>
    <t>No.5　血圧の有所見者の割合</t>
    <phoneticPr fontId="1"/>
  </si>
  <si>
    <t>No.6　脂質の有所見者の割合</t>
    <rPh sb="5" eb="7">
      <t>シシツ</t>
    </rPh>
    <phoneticPr fontId="1"/>
  </si>
  <si>
    <t>出典：KDB「地域の全体像の把握」「疾病管理一覧（糖尿病）」より算出</t>
    <rPh sb="7" eb="9">
      <t>チイキ</t>
    </rPh>
    <rPh sb="10" eb="13">
      <t>ゼンタイゾウ</t>
    </rPh>
    <rPh sb="14" eb="16">
      <t>ハアク</t>
    </rPh>
    <rPh sb="18" eb="24">
      <t>シッペイカンリイチラン</t>
    </rPh>
    <rPh sb="25" eb="28">
      <t>トウニョウビョウ</t>
    </rPh>
    <rPh sb="32" eb="34">
      <t>サンシュツ</t>
    </rPh>
    <phoneticPr fontId="1"/>
  </si>
  <si>
    <t>出典：KDB「地域の全体像の把握」「疾病管理一覧（高血圧症）」より算出</t>
    <rPh sb="7" eb="9">
      <t>チイキ</t>
    </rPh>
    <rPh sb="10" eb="13">
      <t>ゼンタイゾウ</t>
    </rPh>
    <rPh sb="14" eb="16">
      <t>ハアク</t>
    </rPh>
    <rPh sb="18" eb="24">
      <t>シッペイカンリイチラン</t>
    </rPh>
    <rPh sb="25" eb="29">
      <t>コウケツアツショウ</t>
    </rPh>
    <rPh sb="33" eb="35">
      <t>サンシュツ</t>
    </rPh>
    <phoneticPr fontId="1"/>
  </si>
  <si>
    <t>出典：KDB「集計対象者一覧」より算出</t>
    <rPh sb="17" eb="19">
      <t>サンシュツ</t>
    </rPh>
    <phoneticPr fontId="1"/>
  </si>
  <si>
    <t>奈良県国民健康保険団体連合会が医療費等分析システムで抽出したデータを提供</t>
    <phoneticPr fontId="1"/>
  </si>
  <si>
    <t>出典：KDB「地域の全体像の把握」、奈良県国民健康保険団体連合会が医療費等分析システムで抽出したデータより算出</t>
    <rPh sb="7" eb="9">
      <t>チイキ</t>
    </rPh>
    <rPh sb="10" eb="13">
      <t>ゼンタイゾウ</t>
    </rPh>
    <rPh sb="14" eb="16">
      <t>ハアク</t>
    </rPh>
    <rPh sb="18" eb="32">
      <t>ナラケンコクミンケンコウホケンダンタイレンゴウカイ</t>
    </rPh>
    <rPh sb="53" eb="55">
      <t>サンシュツ</t>
    </rPh>
    <phoneticPr fontId="1"/>
  </si>
  <si>
    <t>出典：厚生労働省「保険者別の後発医薬品の使用割合（各年度3月診療分）」</t>
    <rPh sb="25" eb="26">
      <t>カク</t>
    </rPh>
    <rPh sb="27" eb="28">
      <t>ド</t>
    </rPh>
    <phoneticPr fontId="1"/>
  </si>
  <si>
    <t>出典：KDB「重複・多剤処方の状況（各年3月診療分）」より算出</t>
    <rPh sb="18" eb="19">
      <t>カク</t>
    </rPh>
    <rPh sb="29" eb="31">
      <t>サンシュツ</t>
    </rPh>
    <phoneticPr fontId="1"/>
  </si>
  <si>
    <t>出典：KDB「重複・多剤処方の状況（各年度3月診療分）」より算出</t>
    <rPh sb="18" eb="19">
      <t>カク</t>
    </rPh>
    <rPh sb="20" eb="21">
      <t>ド</t>
    </rPh>
    <rPh sb="30" eb="32">
      <t>サンシュツ</t>
    </rPh>
    <phoneticPr fontId="1"/>
  </si>
  <si>
    <t>レコード種別</t>
  </si>
  <si>
    <t>保険者番号</t>
  </si>
  <si>
    <t>保険者名</t>
  </si>
  <si>
    <t>地区名</t>
  </si>
  <si>
    <t>作成年月</t>
  </si>
  <si>
    <t>共通部</t>
  </si>
  <si>
    <t>健診受診率</t>
  </si>
  <si>
    <t>明細部</t>
  </si>
  <si>
    <t>（参考）
男性受診率</t>
    <rPh sb="1" eb="3">
      <t>サンコウ</t>
    </rPh>
    <rPh sb="5" eb="7">
      <t>ダンセイ</t>
    </rPh>
    <rPh sb="7" eb="10">
      <t>ジュシンリツ</t>
    </rPh>
    <phoneticPr fontId="1"/>
  </si>
  <si>
    <t>（参考）
女性受診率</t>
    <rPh sb="1" eb="3">
      <t>サンコウ</t>
    </rPh>
    <rPh sb="5" eb="7">
      <t>ジョセイ</t>
    </rPh>
    <rPh sb="7" eb="10">
      <t>ジュシンリツ</t>
    </rPh>
    <phoneticPr fontId="1"/>
  </si>
  <si>
    <t>（性・年齢階級別特定健康診査実施率）</t>
    <rPh sb="1" eb="2">
      <t>セイ</t>
    </rPh>
    <rPh sb="3" eb="8">
      <t>ネンレイカイキュウベツ</t>
    </rPh>
    <rPh sb="8" eb="14">
      <t>トクテイケンコウシンサ</t>
    </rPh>
    <rPh sb="14" eb="17">
      <t>ジッシリツ</t>
    </rPh>
    <phoneticPr fontId="1"/>
  </si>
  <si>
    <t>出典：KDB「厚生労働省様式（様式5-4）（性年齢階級別）」</t>
    <rPh sb="22" eb="23">
      <t>セイ</t>
    </rPh>
    <rPh sb="23" eb="28">
      <t>ネンレイカイキュウベツ</t>
    </rPh>
    <phoneticPr fontId="1"/>
  </si>
  <si>
    <t>対象者数</t>
    <rPh sb="0" eb="4">
      <t>タイショウシャスウ</t>
    </rPh>
    <phoneticPr fontId="1"/>
  </si>
  <si>
    <t>有所見者数</t>
    <rPh sb="0" eb="4">
      <t>ユウショケンシャ</t>
    </rPh>
    <rPh sb="4" eb="5">
      <t>スウ</t>
    </rPh>
    <phoneticPr fontId="1"/>
  </si>
  <si>
    <t>被保険者数</t>
    <rPh sb="0" eb="4">
      <t>ヒホケンシャ</t>
    </rPh>
    <rPh sb="4" eb="5">
      <t>スウ</t>
    </rPh>
    <phoneticPr fontId="1"/>
  </si>
  <si>
    <t>下の健診対象者数及び健診受診者数の欄（緑色セル）に値を貼り付けると、上記の表が自動算出により完成します。</t>
    <rPh sb="0" eb="1">
      <t>シタ</t>
    </rPh>
    <rPh sb="2" eb="7">
      <t>ケンシンタイショウシャ</t>
    </rPh>
    <rPh sb="7" eb="8">
      <t>スウ</t>
    </rPh>
    <rPh sb="8" eb="9">
      <t>オヨ</t>
    </rPh>
    <rPh sb="10" eb="15">
      <t>ケンシンジュシンシャ</t>
    </rPh>
    <rPh sb="15" eb="16">
      <t>スウ</t>
    </rPh>
    <rPh sb="17" eb="18">
      <t>ラン</t>
    </rPh>
    <rPh sb="19" eb="20">
      <t>ミドリ</t>
    </rPh>
    <rPh sb="20" eb="21">
      <t>イロ</t>
    </rPh>
    <rPh sb="25" eb="26">
      <t>アタイ</t>
    </rPh>
    <rPh sb="27" eb="28">
      <t>ハ</t>
    </rPh>
    <rPh sb="29" eb="30">
      <t>ツ</t>
    </rPh>
    <rPh sb="34" eb="36">
      <t>ジョウキ</t>
    </rPh>
    <rPh sb="37" eb="38">
      <t>ヒョウ</t>
    </rPh>
    <rPh sb="39" eb="43">
      <t>ジドウサンシュツ</t>
    </rPh>
    <rPh sb="46" eb="48">
      <t>カンセイ</t>
    </rPh>
    <phoneticPr fontId="1"/>
  </si>
  <si>
    <t>人口ピラミッドは、上表をもとに【04】図表自動生成シート内に表示されます。</t>
    <rPh sb="0" eb="2">
      <t>ジンコウ</t>
    </rPh>
    <rPh sb="9" eb="11">
      <t>ジョウヒョウ</t>
    </rPh>
    <rPh sb="19" eb="21">
      <t>ズヒョウ</t>
    </rPh>
    <rPh sb="21" eb="25">
      <t>ジドウセイセイ</t>
    </rPh>
    <rPh sb="28" eb="29">
      <t>ナイ</t>
    </rPh>
    <rPh sb="30" eb="32">
      <t>ヒョウジ</t>
    </rPh>
    <phoneticPr fontId="1"/>
  </si>
  <si>
    <t>出典：　KDBトップページ　→　厚労省様式出力　→　様式5-4　健診受診状況　→　CSV</t>
    <rPh sb="0" eb="2">
      <t>シュッテン</t>
    </rPh>
    <rPh sb="32" eb="38">
      <t>ケンシンジュシンジョウキョウ</t>
    </rPh>
    <phoneticPr fontId="1"/>
  </si>
  <si>
    <t>（参考：性・年齢階級別特定健康診査実施率）</t>
    <rPh sb="1" eb="3">
      <t>サンコウ</t>
    </rPh>
    <rPh sb="4" eb="5">
      <t>セイ</t>
    </rPh>
    <rPh sb="6" eb="11">
      <t>ネンレイカイキュウベツ</t>
    </rPh>
    <rPh sb="11" eb="17">
      <t>トクテイケンコウシンサ</t>
    </rPh>
    <rPh sb="17" eb="19">
      <t>ジッシ</t>
    </rPh>
    <rPh sb="19" eb="20">
      <t>リツ</t>
    </rPh>
    <phoneticPr fontId="1"/>
  </si>
  <si>
    <t>未受診者数</t>
    <rPh sb="0" eb="4">
      <t>ミジュシンシャ</t>
    </rPh>
    <rPh sb="4" eb="5">
      <t>スウ</t>
    </rPh>
    <phoneticPr fontId="1"/>
  </si>
  <si>
    <t>異常なし</t>
    <rPh sb="0" eb="2">
      <t>イジョウ</t>
    </rPh>
    <phoneticPr fontId="1"/>
  </si>
  <si>
    <t>HbA1c</t>
    <phoneticPr fontId="1"/>
  </si>
  <si>
    <t>収縮期血圧</t>
    <rPh sb="0" eb="3">
      <t>シュウシュクキ</t>
    </rPh>
    <rPh sb="3" eb="5">
      <t>ケツアツ</t>
    </rPh>
    <phoneticPr fontId="1"/>
  </si>
  <si>
    <t>拡張期血圧</t>
    <rPh sb="0" eb="3">
      <t>カクチョウキ</t>
    </rPh>
    <rPh sb="3" eb="5">
      <t>ケツアツ</t>
    </rPh>
    <phoneticPr fontId="1"/>
  </si>
  <si>
    <t>HDL</t>
    <phoneticPr fontId="1"/>
  </si>
  <si>
    <t>中性脂肪</t>
    <rPh sb="0" eb="4">
      <t>チュウセイシボウ</t>
    </rPh>
    <phoneticPr fontId="1"/>
  </si>
  <si>
    <t>LDL</t>
    <phoneticPr fontId="1"/>
  </si>
  <si>
    <t>特定健康診査実施率</t>
    <rPh sb="0" eb="6">
      <t>トクテイケンコウシンサ</t>
    </rPh>
    <rPh sb="6" eb="9">
      <t>ジッシリツ</t>
    </rPh>
    <phoneticPr fontId="1"/>
  </si>
  <si>
    <t>有所見者</t>
    <rPh sb="0" eb="3">
      <t>ユウショケン</t>
    </rPh>
    <rPh sb="3" eb="4">
      <t>シャ</t>
    </rPh>
    <phoneticPr fontId="1"/>
  </si>
  <si>
    <t>糖尿病</t>
    <rPh sb="0" eb="3">
      <t>トウニョウビョウ</t>
    </rPh>
    <phoneticPr fontId="1"/>
  </si>
  <si>
    <t>高血圧症</t>
    <rPh sb="0" eb="4">
      <t>コウケツアツショウ</t>
    </rPh>
    <phoneticPr fontId="1"/>
  </si>
  <si>
    <t>受療者</t>
    <rPh sb="0" eb="3">
      <t>ジュリョウシャ</t>
    </rPh>
    <phoneticPr fontId="1"/>
  </si>
  <si>
    <t>未受療者</t>
    <rPh sb="0" eb="1">
      <t>ミ</t>
    </rPh>
    <rPh sb="1" eb="3">
      <t>ジュリョウ</t>
    </rPh>
    <rPh sb="3" eb="4">
      <t>シャ</t>
    </rPh>
    <phoneticPr fontId="1"/>
  </si>
  <si>
    <t>健診受診者のうちHbA1cの結果がある者</t>
    <rPh sb="0" eb="5">
      <t>ケンシンジュシンシャ</t>
    </rPh>
    <rPh sb="14" eb="16">
      <t>ケッカ</t>
    </rPh>
    <rPh sb="19" eb="20">
      <t>モノ</t>
    </rPh>
    <phoneticPr fontId="1"/>
  </si>
  <si>
    <t>新規人工透析導入患者</t>
    <rPh sb="0" eb="10">
      <t>シンキジンコウトウセキドウニュウカンジャ</t>
    </rPh>
    <phoneticPr fontId="1"/>
  </si>
  <si>
    <t>HbA1c8.0%以上</t>
    <rPh sb="9" eb="11">
      <t>イジョウ</t>
    </rPh>
    <phoneticPr fontId="1"/>
  </si>
  <si>
    <t>HbA1c結果あり</t>
    <rPh sb="5" eb="7">
      <t>ケッカ</t>
    </rPh>
    <phoneticPr fontId="1"/>
  </si>
  <si>
    <t>8.0未満</t>
    <rPh sb="3" eb="5">
      <t>ミマン</t>
    </rPh>
    <phoneticPr fontId="1"/>
  </si>
  <si>
    <t>新規導入</t>
    <rPh sb="0" eb="4">
      <t>シンキドウニュウ</t>
    </rPh>
    <phoneticPr fontId="1"/>
  </si>
  <si>
    <t>該当者</t>
    <rPh sb="0" eb="3">
      <t>ガイトウシャ</t>
    </rPh>
    <phoneticPr fontId="1"/>
  </si>
  <si>
    <t>被保険者千人対</t>
    <rPh sb="0" eb="4">
      <t>ヒホケンシャ</t>
    </rPh>
    <rPh sb="4" eb="6">
      <t>センニン</t>
    </rPh>
    <rPh sb="6" eb="7">
      <t>タイ</t>
    </rPh>
    <phoneticPr fontId="1"/>
  </si>
  <si>
    <t>血糖</t>
    <rPh sb="0" eb="2">
      <t>ケットウ</t>
    </rPh>
    <phoneticPr fontId="1"/>
  </si>
  <si>
    <t>血圧</t>
    <rPh sb="0" eb="2">
      <t>ケツアツ</t>
    </rPh>
    <phoneticPr fontId="1"/>
  </si>
  <si>
    <t>脂質</t>
    <rPh sb="0" eb="2">
      <t>シシツ</t>
    </rPh>
    <phoneticPr fontId="1"/>
  </si>
  <si>
    <t>収縮期血圧130mmHg以上</t>
    <phoneticPr fontId="1"/>
  </si>
  <si>
    <t>拡張期血圧85mmHg以上</t>
    <rPh sb="0" eb="2">
      <t>カクチョウ</t>
    </rPh>
    <phoneticPr fontId="1"/>
  </si>
  <si>
    <t>HDLｺﾚｽﾃﾛｰﾙ40mg/dl未満</t>
    <phoneticPr fontId="1"/>
  </si>
  <si>
    <t>LDLｺﾚｽﾃﾛｰﾙ120mg/dl以上</t>
    <rPh sb="18" eb="20">
      <t>イジョウ</t>
    </rPh>
    <phoneticPr fontId="1"/>
  </si>
  <si>
    <t>重症者の状況</t>
    <rPh sb="0" eb="3">
      <t>ジュウショウシャ</t>
    </rPh>
    <rPh sb="4" eb="6">
      <t>ジョウキョウ</t>
    </rPh>
    <phoneticPr fontId="1"/>
  </si>
  <si>
    <t>受療者数</t>
    <rPh sb="0" eb="2">
      <t>ジュリョウ</t>
    </rPh>
    <rPh sb="2" eb="3">
      <t>シャ</t>
    </rPh>
    <rPh sb="3" eb="4">
      <t>スウ</t>
    </rPh>
    <phoneticPr fontId="1"/>
  </si>
  <si>
    <t>糖尿病</t>
    <rPh sb="0" eb="3">
      <t>トウニョウビョウ</t>
    </rPh>
    <phoneticPr fontId="1"/>
  </si>
  <si>
    <t>高血圧症</t>
    <rPh sb="0" eb="4">
      <t>コウケツアツショウ</t>
    </rPh>
    <phoneticPr fontId="1"/>
  </si>
  <si>
    <t>受療者の状況</t>
    <rPh sb="0" eb="3">
      <t>ジュリョウシャ</t>
    </rPh>
    <rPh sb="4" eb="6">
      <t>ジョウキョウ</t>
    </rPh>
    <phoneticPr fontId="1"/>
  </si>
  <si>
    <t>健診対象者数</t>
    <rPh sb="0" eb="2">
      <t>ケンシン</t>
    </rPh>
    <rPh sb="2" eb="5">
      <t>タイショウシャ</t>
    </rPh>
    <rPh sb="5" eb="6">
      <t>スウ</t>
    </rPh>
    <phoneticPr fontId="1"/>
  </si>
  <si>
    <t>健診受診者数</t>
    <rPh sb="0" eb="2">
      <t>ケンシン</t>
    </rPh>
    <rPh sb="2" eb="5">
      <t>ジュシンシャ</t>
    </rPh>
    <rPh sb="5" eb="6">
      <t>スウ</t>
    </rPh>
    <phoneticPr fontId="1"/>
  </si>
  <si>
    <t>新規人工透析導入患者</t>
    <rPh sb="0" eb="2">
      <t>シンキ</t>
    </rPh>
    <rPh sb="2" eb="4">
      <t>ジンコウ</t>
    </rPh>
    <rPh sb="4" eb="6">
      <t>トウセキ</t>
    </rPh>
    <rPh sb="6" eb="8">
      <t>ドウニュウ</t>
    </rPh>
    <rPh sb="8" eb="10">
      <t>カンジャ</t>
    </rPh>
    <phoneticPr fontId="1"/>
  </si>
  <si>
    <t>特定健康診査の実施状況</t>
    <rPh sb="0" eb="2">
      <t>トクテイ</t>
    </rPh>
    <rPh sb="2" eb="4">
      <t>ケンコウ</t>
    </rPh>
    <rPh sb="4" eb="6">
      <t>シンサ</t>
    </rPh>
    <rPh sb="7" eb="9">
      <t>ジッシ</t>
    </rPh>
    <rPh sb="9" eb="11">
      <t>ジョウキョウ</t>
    </rPh>
    <phoneticPr fontId="1"/>
  </si>
  <si>
    <t>市町村国民健康保険
被保険者</t>
    <rPh sb="0" eb="3">
      <t>シチョウソン</t>
    </rPh>
    <rPh sb="3" eb="5">
      <t>コクミン</t>
    </rPh>
    <rPh sb="5" eb="7">
      <t>ケンコウ</t>
    </rPh>
    <rPh sb="7" eb="9">
      <t>ホケン</t>
    </rPh>
    <rPh sb="10" eb="14">
      <t>ヒホケンシャ</t>
    </rPh>
    <phoneticPr fontId="1"/>
  </si>
  <si>
    <t>人数</t>
    <rPh sb="0" eb="2">
      <t>ニンズウ</t>
    </rPh>
    <phoneticPr fontId="1"/>
  </si>
  <si>
    <t>割合</t>
    <rPh sb="0" eb="2">
      <t>ワリアイ</t>
    </rPh>
    <phoneticPr fontId="1"/>
  </si>
  <si>
    <t>（県割合）</t>
    <rPh sb="1" eb="2">
      <t>ケン</t>
    </rPh>
    <rPh sb="2" eb="4">
      <t>ワリアイ</t>
    </rPh>
    <phoneticPr fontId="1"/>
  </si>
  <si>
    <t>うち、HbA1cの検査結果がある者</t>
    <rPh sb="9" eb="11">
      <t>ケンサ</t>
    </rPh>
    <rPh sb="11" eb="13">
      <t>ケッカ</t>
    </rPh>
    <rPh sb="16" eb="17">
      <t>モノ</t>
    </rPh>
    <phoneticPr fontId="1"/>
  </si>
  <si>
    <t xml:space="preserve">
被保険者千人対</t>
    <rPh sb="2" eb="6">
      <t>ヒホケンシャ</t>
    </rPh>
    <rPh sb="6" eb="8">
      <t>センニン</t>
    </rPh>
    <rPh sb="8" eb="9">
      <t>タイ</t>
    </rPh>
    <phoneticPr fontId="1"/>
  </si>
  <si>
    <t>対象者数</t>
    <rPh sb="0" eb="3">
      <t>タイショウシャ</t>
    </rPh>
    <rPh sb="3" eb="4">
      <t>スウ</t>
    </rPh>
    <phoneticPr fontId="1"/>
  </si>
  <si>
    <t>受診者数</t>
    <rPh sb="0" eb="3">
      <t>ジュシンシャ</t>
    </rPh>
    <rPh sb="3" eb="4">
      <t>スウ</t>
    </rPh>
    <phoneticPr fontId="1"/>
  </si>
  <si>
    <t>未受診者数</t>
    <rPh sb="0" eb="3">
      <t>ミジュシン</t>
    </rPh>
    <rPh sb="3" eb="4">
      <t>シャ</t>
    </rPh>
    <rPh sb="4" eb="5">
      <t>スウ</t>
    </rPh>
    <phoneticPr fontId="1"/>
  </si>
  <si>
    <t>地域の全体像の把握</t>
    <rPh sb="0" eb="2">
      <t>チイキ</t>
    </rPh>
    <rPh sb="3" eb="6">
      <t>ゼンタイゾウ</t>
    </rPh>
    <rPh sb="7" eb="9">
      <t>ハアク</t>
    </rPh>
    <phoneticPr fontId="1"/>
  </si>
  <si>
    <t>健診受診者数（KDB帳票）</t>
    <rPh sb="0" eb="2">
      <t>ケンシン</t>
    </rPh>
    <rPh sb="2" eb="5">
      <t>ジュシンシャ</t>
    </rPh>
    <rPh sb="5" eb="6">
      <t>スウ</t>
    </rPh>
    <rPh sb="10" eb="12">
      <t>チョウヒョウ</t>
    </rPh>
    <phoneticPr fontId="1"/>
  </si>
  <si>
    <t>有所見者</t>
    <rPh sb="0" eb="1">
      <t>ユウ</t>
    </rPh>
    <rPh sb="1" eb="3">
      <t>ショケン</t>
    </rPh>
    <rPh sb="3" eb="4">
      <t>シャ</t>
    </rPh>
    <phoneticPr fontId="1"/>
  </si>
  <si>
    <t>異常なし</t>
    <rPh sb="0" eb="2">
      <t>イジョウ</t>
    </rPh>
    <phoneticPr fontId="1"/>
  </si>
  <si>
    <t>No.5　血圧の有所見者の割合
（拡張期血圧85mmHg以上）</t>
    <rPh sb="17" eb="19">
      <t>カクチョウ</t>
    </rPh>
    <phoneticPr fontId="1"/>
  </si>
  <si>
    <t>受療者</t>
    <rPh sb="0" eb="3">
      <t>ジュリョウシャ</t>
    </rPh>
    <phoneticPr fontId="1"/>
  </si>
  <si>
    <t>未受療者</t>
    <rPh sb="0" eb="1">
      <t>ミ</t>
    </rPh>
    <rPh sb="1" eb="3">
      <t>ジュリョウ</t>
    </rPh>
    <rPh sb="3" eb="4">
      <t>シャ</t>
    </rPh>
    <phoneticPr fontId="1"/>
  </si>
  <si>
    <t>HbA2c</t>
  </si>
  <si>
    <t>HbA3c</t>
  </si>
  <si>
    <t>HbA4c</t>
  </si>
  <si>
    <t>HbA5c</t>
  </si>
  <si>
    <t>HbA6c</t>
  </si>
  <si>
    <t>HbA7c</t>
  </si>
  <si>
    <t>HbA8c</t>
  </si>
  <si>
    <t>HbA9c</t>
  </si>
  <si>
    <t>HbA1c8.1%以上</t>
    <rPh sb="9" eb="11">
      <t>イジョウ</t>
    </rPh>
    <phoneticPr fontId="1"/>
  </si>
  <si>
    <t>HbA1c8.2%以上</t>
    <rPh sb="9" eb="11">
      <t>イジョウ</t>
    </rPh>
    <phoneticPr fontId="1"/>
  </si>
  <si>
    <t>HbA1c8.3%以上</t>
    <rPh sb="9" eb="11">
      <t>イジョウ</t>
    </rPh>
    <phoneticPr fontId="1"/>
  </si>
  <si>
    <t>HbA1c8.4%以上</t>
    <rPh sb="9" eb="11">
      <t>イジョウ</t>
    </rPh>
    <phoneticPr fontId="1"/>
  </si>
  <si>
    <t>HbA1c8.5%以上</t>
    <rPh sb="9" eb="11">
      <t>イジョウ</t>
    </rPh>
    <phoneticPr fontId="1"/>
  </si>
  <si>
    <t>HbA1c8.6%以上</t>
    <rPh sb="9" eb="11">
      <t>イジョウ</t>
    </rPh>
    <phoneticPr fontId="1"/>
  </si>
  <si>
    <t>HbA1c8.7%以上</t>
    <rPh sb="9" eb="11">
      <t>イジョウ</t>
    </rPh>
    <phoneticPr fontId="1"/>
  </si>
  <si>
    <t>HbA1c8.8%以上</t>
    <rPh sb="9" eb="11">
      <t>イジョウ</t>
    </rPh>
    <phoneticPr fontId="1"/>
  </si>
  <si>
    <t>【03】データ入力シートより転記</t>
    <rPh sb="7" eb="9">
      <t>ニュウリョク</t>
    </rPh>
    <rPh sb="14" eb="16">
      <t>テンキ</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</si>
  <si>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</si>
  <si>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</si>
  <si>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</si>
  <si>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</si>
  <si>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</si>
  <si>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</si>
  <si>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</si>
  <si>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</si>
  <si>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</si>
  <si>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↓表示したい年度を選択すると、自動で転記され下図が埋まります。</t>
    <rPh sb="1" eb="3">
      <t>ヒョウジ</t>
    </rPh>
    <rPh sb="6" eb="8">
      <t>ネンド</t>
    </rPh>
    <rPh sb="9" eb="11">
      <t>センタク</t>
    </rPh>
    <rPh sb="15" eb="17">
      <t>ジドウ</t>
    </rPh>
    <rPh sb="18" eb="20">
      <t>テンキ</t>
    </rPh>
    <rPh sb="22" eb="24">
      <t>カズ</t>
    </rPh>
    <rPh sb="25" eb="26">
      <t>ウ</t>
    </rPh>
    <phoneticPr fontId="1"/>
  </si>
  <si>
    <t>令和5年12月13日更新</t>
    <rPh sb="0" eb="2">
      <t>レイワ</t>
    </rPh>
    <rPh sb="3" eb="4">
      <t>ネン</t>
    </rPh>
    <rPh sb="6" eb="7">
      <t>ガツ</t>
    </rPh>
    <rPh sb="9" eb="10">
      <t>ニチ</t>
    </rPh>
    <rPh sb="10" eb="12">
      <t>コウシン</t>
    </rPh>
    <phoneticPr fontId="1"/>
  </si>
  <si>
    <t>一人当たりの医科医療費（入院・外来）
※性・年齢調整値</t>
    <rPh sb="0" eb="2">
      <t>ヒトリ</t>
    </rPh>
    <rPh sb="2" eb="3">
      <t>ア</t>
    </rPh>
    <rPh sb="6" eb="8">
      <t>イカ</t>
    </rPh>
    <rPh sb="8" eb="11">
      <t>イリョウヒ</t>
    </rPh>
    <rPh sb="12" eb="14">
      <t>ニュウイン</t>
    </rPh>
    <rPh sb="15" eb="17">
      <t>ガイライ</t>
    </rPh>
    <rPh sb="20" eb="21">
      <t>セイ</t>
    </rPh>
    <rPh sb="22" eb="24">
      <t>ネンレイ</t>
    </rPh>
    <rPh sb="24" eb="27">
      <t>チョウセイチ</t>
    </rPh>
    <phoneticPr fontId="1"/>
  </si>
  <si>
    <t>KDBトップページ→「保健事業介入支援管理」→「重複・多剤処方の状況」→診療年月「●年3月」→資格情報「選択した診療年月に資格を有する者を抽出」→絞込み条件「薬効分類単位で集計」→検索</t>
    <rPh sb="11" eb="15">
      <t>ホケンジギョウ</t>
    </rPh>
    <rPh sb="15" eb="17">
      <t>カイニュウ</t>
    </rPh>
    <rPh sb="17" eb="19">
      <t>シエン</t>
    </rPh>
    <rPh sb="19" eb="21">
      <t>カンリ</t>
    </rPh>
    <rPh sb="24" eb="26">
      <t>チョウフク</t>
    </rPh>
    <rPh sb="27" eb="29">
      <t>タザイ</t>
    </rPh>
    <rPh sb="29" eb="31">
      <t>ショホウ</t>
    </rPh>
    <rPh sb="32" eb="34">
      <t>ジョウキョウ</t>
    </rPh>
    <rPh sb="36" eb="38">
      <t>シンリョウ</t>
    </rPh>
    <rPh sb="38" eb="40">
      <t>ネンゲツ</t>
    </rPh>
    <rPh sb="42" eb="43">
      <t>ネン</t>
    </rPh>
    <rPh sb="44" eb="45">
      <t>ガツ</t>
    </rPh>
    <rPh sb="47" eb="49">
      <t>シカク</t>
    </rPh>
    <rPh sb="49" eb="51">
      <t>ジョウホウ</t>
    </rPh>
    <rPh sb="52" eb="54">
      <t>センタク</t>
    </rPh>
    <rPh sb="56" eb="58">
      <t>シンリョウ</t>
    </rPh>
    <rPh sb="58" eb="60">
      <t>ネンゲツ</t>
    </rPh>
    <rPh sb="61" eb="63">
      <t>シカク</t>
    </rPh>
    <rPh sb="64" eb="65">
      <t>ユウ</t>
    </rPh>
    <rPh sb="67" eb="68">
      <t>モノ</t>
    </rPh>
    <rPh sb="69" eb="71">
      <t>チュウシュツ</t>
    </rPh>
    <rPh sb="73" eb="75">
      <t>シボリコミ</t>
    </rPh>
    <rPh sb="76" eb="78">
      <t>ジョウケン</t>
    </rPh>
    <rPh sb="79" eb="81">
      <t>ヤッコウ</t>
    </rPh>
    <rPh sb="81" eb="83">
      <t>ブンルイ</t>
    </rPh>
    <rPh sb="83" eb="85">
      <t>タンイ</t>
    </rPh>
    <rPh sb="86" eb="88">
      <t>シュウケイ</t>
    </rPh>
    <rPh sb="90" eb="92">
      <t>ケンサク</t>
    </rPh>
    <phoneticPr fontId="1"/>
  </si>
  <si>
    <t>KDBトップページ→「保健事業介入支援管理」→「重複・多剤処方の状況」→診療年月「●年3月」→資格情報「選択した診療年月に資格を有する者を抽出」→絞込み条件「薬効分類単位で集計」→検索</t>
    <rPh sb="11" eb="15">
      <t>ホケンジギョウ</t>
    </rPh>
    <rPh sb="15" eb="17">
      <t>カイニュウ</t>
    </rPh>
    <rPh sb="17" eb="19">
      <t>シエン</t>
    </rPh>
    <rPh sb="19" eb="21">
      <t>カンリ</t>
    </rPh>
    <rPh sb="24" eb="26">
      <t>チョウフク</t>
    </rPh>
    <rPh sb="27" eb="29">
      <t>タザイ</t>
    </rPh>
    <rPh sb="29" eb="31">
      <t>ショホウ</t>
    </rPh>
    <rPh sb="32" eb="34">
      <t>ジョウキョウ</t>
    </rPh>
    <phoneticPr fontId="1"/>
  </si>
  <si>
    <t>共通指標の実績値の報告</t>
    <rPh sb="0" eb="4">
      <t>キョウツウシヒョウ</t>
    </rPh>
    <rPh sb="5" eb="7">
      <t>ジッセキ</t>
    </rPh>
    <rPh sb="7" eb="8">
      <t>アタイ</t>
    </rPh>
    <rPh sb="9" eb="11">
      <t>ホウコク</t>
    </rPh>
    <phoneticPr fontId="1"/>
  </si>
  <si>
    <t>データ入力シート</t>
    <rPh sb="3" eb="5">
      <t>ニュウリョク</t>
    </rPh>
    <phoneticPr fontId="1"/>
  </si>
  <si>
    <t>データ入力（健診人口ピラミッド）シート</t>
    <rPh sb="3" eb="5">
      <t>ニュウリョク</t>
    </rPh>
    <rPh sb="6" eb="8">
      <t>ケンシン</t>
    </rPh>
    <rPh sb="8" eb="10">
      <t>ジンコウ</t>
    </rPh>
    <phoneticPr fontId="1"/>
  </si>
  <si>
    <t>奈良県共通指標の実績</t>
    <rPh sb="0" eb="3">
      <t>ナラケン</t>
    </rPh>
    <rPh sb="3" eb="5">
      <t>キョウツウ</t>
    </rPh>
    <rPh sb="5" eb="7">
      <t>シヒョウ</t>
    </rPh>
    <rPh sb="8" eb="10">
      <t>ジッセキ</t>
    </rPh>
    <phoneticPr fontId="1"/>
  </si>
  <si>
    <t>　奈良県市町村国保の第3期データヘルス計画の進捗管理　奈良県共通指標の実績（全体像）</t>
    <rPh sb="27" eb="30">
      <t>ナラケン</t>
    </rPh>
    <rPh sb="30" eb="32">
      <t>キョウツウ</t>
    </rPh>
    <rPh sb="32" eb="34">
      <t>シヒョウ</t>
    </rPh>
    <rPh sb="35" eb="37">
      <t>ジッセキ</t>
    </rPh>
    <rPh sb="38" eb="41">
      <t>ゼンタイゾウ</t>
    </rPh>
    <phoneticPr fontId="1"/>
  </si>
  <si>
    <t>No.1　平均余命（男性）</t>
    <rPh sb="5" eb="7">
      <t>ヘイキン</t>
    </rPh>
    <rPh sb="7" eb="9">
      <t>ヨミョウ</t>
    </rPh>
    <rPh sb="10" eb="12">
      <t>ダンセイ</t>
    </rPh>
    <phoneticPr fontId="1"/>
  </si>
  <si>
    <t>No.1　平均余命（女性）</t>
    <rPh sb="5" eb="9">
      <t>ヘイキンヨミョウ</t>
    </rPh>
    <rPh sb="10" eb="12">
      <t>ジョセイ</t>
    </rPh>
    <phoneticPr fontId="1"/>
  </si>
  <si>
    <t>No.2　平均自立期間（男性）</t>
    <rPh sb="5" eb="11">
      <t>ヘイキンジリツキカン</t>
    </rPh>
    <rPh sb="12" eb="14">
      <t>ダンセイ</t>
    </rPh>
    <phoneticPr fontId="1"/>
  </si>
  <si>
    <t>No.2　平均自立期間（女性）</t>
    <rPh sb="5" eb="7">
      <t>ヘイキン</t>
    </rPh>
    <rPh sb="7" eb="9">
      <t>ジリツ</t>
    </rPh>
    <rPh sb="9" eb="11">
      <t>キカン</t>
    </rPh>
    <rPh sb="12" eb="14">
      <t>ジョセイ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</si>
</sst>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0"/>
    <numFmt numFmtId="179" formatCode="0.0_);[Red]\(0.0\)"/>
  </numFmts>
  <fonts count="4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b/>
      <sz val="12"/>
      <color theme="0"/>
      <name val="BIZ UDPゴシック"/>
      <family val="3"/>
      <charset val="128"/>
    </font>
    <font>
      <b/>
      <sz val="14"/>
      <color theme="0"/>
      <name val="BIZ UDPゴシック"/>
      <family val="3"/>
      <charset val="128"/>
    </font>
    <font>
      <b/>
      <sz val="16"/>
      <color theme="1"/>
      <name val="BIZ UDPゴシック"/>
      <family val="3"/>
      <charset val="128"/>
    </font>
    <font>
      <sz val="11"/>
      <color theme="1"/>
      <name val="游ゴシック"/>
      <family val="2"/>
      <charset val="128"/>
      <scheme val="minor"/>
    </font>
    <font>
      <b/>
      <sz val="48"/>
      <name val="游ゴシック"/>
      <family val="3"/>
      <charset val="128"/>
      <scheme val="minor"/>
    </font>
    <font>
      <sz val="48"/>
      <name val="游ゴシック"/>
      <family val="3"/>
      <charset val="128"/>
      <scheme val="minor"/>
    </font>
    <font>
      <b/>
      <sz val="28"/>
      <name val="游ゴシック"/>
      <family val="3"/>
      <charset val="128"/>
      <scheme val="minor"/>
    </font>
    <font>
      <sz val="28"/>
      <name val="游ゴシック"/>
      <family val="3"/>
      <charset val="128"/>
      <scheme val="minor"/>
    </font>
    <font>
      <b/>
      <sz val="26"/>
      <name val="游ゴシック"/>
      <family val="3"/>
      <charset val="128"/>
      <scheme val="minor"/>
    </font>
    <font>
      <b/>
      <sz val="16"/>
      <name val="游ゴシック"/>
      <family val="3"/>
      <charset val="128"/>
      <scheme val="minor"/>
    </font>
    <font>
      <b/>
      <sz val="20"/>
      <name val="游ゴシック"/>
      <family val="3"/>
      <charset val="128"/>
      <scheme val="minor"/>
    </font>
    <font>
      <b/>
      <sz val="24"/>
      <name val="游ゴシック"/>
      <family val="3"/>
      <charset val="128"/>
      <scheme val="minor"/>
    </font>
    <font>
      <sz val="36"/>
      <name val="游ゴシック"/>
      <family val="3"/>
      <charset val="128"/>
      <scheme val="minor"/>
    </font>
    <font>
      <sz val="26"/>
      <name val="游ゴシック"/>
      <family val="3"/>
      <charset val="128"/>
      <scheme val="minor"/>
    </font>
    <font>
      <sz val="24"/>
      <name val="游ゴシック"/>
      <family val="3"/>
      <charset val="128"/>
      <scheme val="minor"/>
    </font>
    <font>
      <sz val="18"/>
      <name val="游ゴシック"/>
      <family val="3"/>
      <charset val="128"/>
      <scheme val="minor"/>
    </font>
    <font>
      <b/>
      <sz val="18"/>
      <color theme="1"/>
      <name val="BIZ UDPゴシック"/>
      <family val="3"/>
      <charset val="128"/>
    </font>
    <font>
      <b/>
      <sz val="20"/>
      <color theme="1"/>
      <name val="BIZ UDPゴシック"/>
      <family val="3"/>
      <charset val="128"/>
    </font>
    <font>
      <sz val="14"/>
      <color theme="1"/>
      <name val="BIZ UDPゴシック"/>
      <family val="3"/>
      <charset val="128"/>
    </font>
    <font>
      <b/>
      <sz val="14"/>
      <color theme="1"/>
      <name val="BIZ UDPゴシック"/>
      <family val="3"/>
      <charset val="128"/>
    </font>
    <font>
      <b/>
      <sz val="24"/>
      <color theme="1"/>
      <name val="BIZ UDPゴシック"/>
      <family val="3"/>
      <charset val="128"/>
    </font>
    <font>
      <b/>
      <sz val="20"/>
      <color theme="0"/>
      <name val="BIZ UDPゴシック"/>
      <family val="3"/>
      <charset val="128"/>
    </font>
    <font>
      <b/>
      <sz val="16"/>
      <color theme="0"/>
      <name val="BIZ UDPゴシック"/>
      <family val="3"/>
      <charset val="128"/>
    </font>
    <font>
      <sz val="14"/>
      <name val="BIZ UDPゴシック"/>
      <family val="3"/>
      <charset val="128"/>
    </font>
    <font>
      <b/>
      <sz val="12"/>
      <color theme="1"/>
      <name val="BIZ UDPゴシック"/>
      <family val="3"/>
      <charset val="128"/>
    </font>
    <font>
      <sz val="12"/>
      <color theme="1"/>
      <name val="BIZ UDPゴシック"/>
      <family val="3"/>
      <charset val="128"/>
    </font>
    <font>
      <sz val="20"/>
      <color theme="1"/>
      <name val="BIZ UDPゴシック"/>
      <family val="3"/>
      <charset val="128"/>
    </font>
    <font>
      <sz val="20"/>
      <color theme="0"/>
      <name val="BIZ UDPゴシック"/>
      <family val="3"/>
      <charset val="128"/>
    </font>
    <font>
      <b/>
      <sz val="9"/>
      <color theme="1"/>
      <name val="BIZ UDPゴシック"/>
      <family val="3"/>
      <charset val="128"/>
    </font>
    <font>
      <sz val="18"/>
      <color theme="1"/>
      <name val="BIZ UDPゴシック"/>
      <family val="3"/>
      <charset val="128"/>
    </font>
    <font>
      <sz val="18"/>
      <color theme="1"/>
      <name val="游ゴシック"/>
      <family val="2"/>
      <charset val="128"/>
      <scheme val="minor"/>
    </font>
    <font>
      <sz val="22"/>
      <color theme="0"/>
      <name val="BIZ UDPゴシック"/>
      <family val="3"/>
      <charset val="128"/>
    </font>
    <font>
      <sz val="22"/>
      <color theme="1"/>
      <name val="BIZ UDPゴシック"/>
      <family val="3"/>
      <charset val="128"/>
    </font>
    <font>
      <sz val="11"/>
      <color theme="0"/>
      <name val="游ゴシック"/>
      <family val="2"/>
      <charset val="128"/>
      <scheme val="minor"/>
    </font>
    <font>
      <sz val="16"/>
      <color theme="1"/>
      <name val="BIZ UDPゴシック"/>
      <family val="3"/>
      <charset val="128"/>
    </font>
    <font>
      <b/>
      <sz val="18"/>
      <color rgb="FFFF0000"/>
      <name val="BIZ UDPゴシック"/>
      <family val="3"/>
      <charset val="128"/>
    </font>
    <font>
      <sz val="18"/>
      <color theme="0"/>
      <name val="BIZ UDPゴシック"/>
      <family val="3"/>
      <charset val="128"/>
    </font>
    <font>
      <b/>
      <sz val="28"/>
      <color theme="1"/>
      <name val="BIZ UDPゴシック"/>
      <family val="3"/>
      <charset val="128"/>
    </font>
    <font>
      <b/>
      <sz val="36"/>
      <color theme="0"/>
      <name val="BIZ UDPゴシック"/>
      <family val="3"/>
      <charset val="128"/>
    </font>
    <font>
      <b/>
      <sz val="48"/>
      <color theme="0"/>
      <name val="BIZ UDPゴシック"/>
      <family val="3"/>
      <charset val="128"/>
    </font>
    <font>
      <sz val="36"/>
      <color theme="1"/>
      <name val="BIZ UDPゴシック"/>
      <family val="3"/>
      <charset val="128"/>
    </font>
    <font>
      <b/>
      <sz val="24"/>
      <color theme="0"/>
      <name val="BIZ UDPゴシック"/>
      <family val="3"/>
      <charset val="128"/>
    </font>
    <font>
      <b/>
      <sz val="24"/>
      <color theme="5" tint="0.79998168889431442"/>
      <name val="BIZ UDPゴシック"/>
      <family val="3"/>
      <charset val="128"/>
    </font>
    <font>
      <b/>
      <sz val="18"/>
      <color theme="0"/>
      <name val="BIZ UDPゴシック"/>
      <family val="3"/>
      <charset val="128"/>
    </font>
  </fonts>
  <fills count="2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5"/>
        <bgColor indexed="64"/>
      </patternFill>
    </fill>
    <fill>
      <patternFill patternType="solid">
        <fgColor theme="9"/>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ABAB"/>
        <bgColor indexed="64"/>
      </patternFill>
    </fill>
    <fill>
      <patternFill patternType="solid">
        <fgColor theme="7" tint="0.79998168889431442"/>
        <bgColor indexed="64"/>
      </patternFill>
    </fill>
    <fill>
      <patternFill patternType="solid">
        <fgColor theme="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thin">
        <color theme="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thick">
        <color rgb="FFFFFF00"/>
      </left>
      <right style="thick">
        <color rgb="FFFFFF00"/>
      </right>
      <top style="thick">
        <color rgb="FFFFFF00"/>
      </top>
      <bottom style="thick">
        <color rgb="FFFFFF00"/>
      </bottom>
      <diagonal/>
    </border>
    <border>
      <left style="thin">
        <color indexed="64"/>
      </left>
      <right style="thin">
        <color indexed="64"/>
      </right>
      <top/>
      <bottom style="medium">
        <color indexed="6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indexed="64"/>
      </right>
      <top/>
      <bottom style="thin">
        <color theme="3"/>
      </bottom>
      <diagonal/>
    </border>
    <border>
      <left style="thin">
        <color indexed="64"/>
      </left>
      <right style="thin">
        <color indexed="64"/>
      </right>
      <top style="thin">
        <color indexed="64"/>
      </top>
      <bottom style="thin">
        <color theme="3"/>
      </bottom>
      <diagonal/>
    </border>
    <border>
      <left style="thin">
        <color indexed="64"/>
      </left>
      <right style="thin">
        <color theme="3"/>
      </right>
      <top style="thin">
        <color indexed="64"/>
      </top>
      <bottom style="thin">
        <color theme="3"/>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2">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left" vertical="center" wrapText="1"/>
    </xf>
    <xf numFmtId="0" fontId="1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15" fillId="0" borderId="19" xfId="0" applyFont="1"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0" xfId="0" applyFont="1" applyAlignment="1">
      <alignmen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9" fontId="15"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5" xfId="0" applyFont="1" applyBorder="1" applyAlignment="1">
      <alignment vertical="center" wrapText="1"/>
    </xf>
    <xf numFmtId="10" fontId="12" fillId="0" borderId="1" xfId="0" applyNumberFormat="1" applyFont="1" applyBorder="1" applyAlignment="1">
      <alignment horizontal="center" vertical="center" wrapText="1"/>
    </xf>
    <xf numFmtId="0" fontId="18" fillId="0" borderId="0" xfId="0" applyFont="1">
      <alignment vertical="center"/>
    </xf>
    <xf numFmtId="0" fontId="18" fillId="0" borderId="19"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9" fontId="15" fillId="0" borderId="19"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3" fillId="0" borderId="0" xfId="0" applyFont="1">
      <alignment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1" fillId="0" borderId="0" xfId="0" applyFont="1">
      <alignment vertical="center"/>
    </xf>
    <xf numFmtId="0" fontId="25" fillId="10" borderId="0" xfId="0" applyFont="1" applyFill="1">
      <alignment vertical="center"/>
    </xf>
    <xf numFmtId="0" fontId="25" fillId="10" borderId="0" xfId="0" applyFont="1" applyFill="1" applyAlignment="1">
      <alignment horizontal="center" vertical="center"/>
    </xf>
    <xf numFmtId="0" fontId="25" fillId="11" borderId="0" xfId="0" applyFont="1" applyFill="1">
      <alignment vertical="center"/>
    </xf>
    <xf numFmtId="0" fontId="25" fillId="11" borderId="0" xfId="0" applyFont="1" applyFill="1" applyAlignment="1">
      <alignment horizontal="center" vertical="center"/>
    </xf>
    <xf numFmtId="0" fontId="22" fillId="12" borderId="0" xfId="0" applyFont="1" applyFill="1">
      <alignment vertical="center"/>
    </xf>
    <xf numFmtId="0" fontId="22" fillId="12" borderId="0" xfId="0" applyFont="1" applyFill="1" applyAlignment="1">
      <alignment horizontal="center" vertical="center"/>
    </xf>
    <xf numFmtId="0" fontId="21" fillId="13" borderId="0" xfId="0" applyFont="1" applyFill="1">
      <alignment vertical="center"/>
    </xf>
    <xf numFmtId="0" fontId="21" fillId="13" borderId="0" xfId="0" applyFont="1" applyFill="1" applyAlignment="1">
      <alignment horizontal="center" vertical="center"/>
    </xf>
    <xf numFmtId="0" fontId="22" fillId="0" borderId="0" xfId="0" applyFont="1" applyAlignment="1">
      <alignment horizontal="left" vertical="center" indent="1"/>
    </xf>
    <xf numFmtId="0" fontId="24" fillId="0" borderId="0" xfId="0" applyFont="1" applyAlignment="1">
      <alignment horizontal="left" vertical="center" indent="1"/>
    </xf>
    <xf numFmtId="0" fontId="25" fillId="10" borderId="0" xfId="0" applyFont="1" applyFill="1" applyAlignment="1">
      <alignment horizontal="left" vertical="center" indent="1"/>
    </xf>
    <xf numFmtId="0" fontId="21" fillId="12" borderId="0" xfId="0" applyFont="1" applyFill="1" applyAlignment="1">
      <alignment horizontal="left" vertical="center" indent="1"/>
    </xf>
    <xf numFmtId="0" fontId="25" fillId="11" borderId="0" xfId="0" applyFont="1" applyFill="1" applyAlignment="1">
      <alignment horizontal="left" vertical="center" indent="1"/>
    </xf>
    <xf numFmtId="0" fontId="21" fillId="13" borderId="0" xfId="0" applyFont="1" applyFill="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center" vertical="center"/>
    </xf>
    <xf numFmtId="0" fontId="22" fillId="14" borderId="2" xfId="0" applyFont="1" applyFill="1" applyBorder="1" applyAlignment="1">
      <alignment horizontal="center" vertical="center"/>
    </xf>
    <xf numFmtId="0" fontId="22" fillId="0" borderId="2" xfId="0" applyFont="1" applyBorder="1" applyAlignment="1">
      <alignment horizontal="center" vertical="center"/>
    </xf>
    <xf numFmtId="0" fontId="22" fillId="9" borderId="1" xfId="0" applyFont="1" applyFill="1" applyBorder="1" applyAlignment="1">
      <alignment horizontal="center" vertical="center"/>
    </xf>
    <xf numFmtId="0" fontId="22" fillId="9" borderId="2" xfId="0" applyFont="1" applyFill="1" applyBorder="1" applyAlignment="1">
      <alignment horizontal="center" vertical="center"/>
    </xf>
    <xf numFmtId="0" fontId="22" fillId="9" borderId="2" xfId="0" applyFont="1" applyFill="1" applyBorder="1" applyAlignment="1">
      <alignment horizontal="center" vertical="center" shrinkToFit="1"/>
    </xf>
    <xf numFmtId="177" fontId="27" fillId="3" borderId="2" xfId="1" applyNumberFormat="1" applyFont="1" applyFill="1" applyBorder="1" applyAlignment="1">
      <alignment horizontal="center" vertical="center"/>
    </xf>
    <xf numFmtId="0" fontId="22" fillId="3" borderId="2" xfId="0" applyFont="1" applyFill="1" applyBorder="1" applyAlignment="1">
      <alignment horizontal="center" vertical="center"/>
    </xf>
    <xf numFmtId="0" fontId="21" fillId="0" borderId="10" xfId="0" applyFont="1" applyBorder="1" applyAlignment="1">
      <alignment horizontal="left" vertical="center"/>
    </xf>
    <xf numFmtId="0" fontId="26" fillId="6" borderId="2" xfId="0" applyFont="1" applyFill="1" applyBorder="1" applyAlignment="1">
      <alignment horizontal="center" vertical="center" wrapText="1"/>
    </xf>
    <xf numFmtId="178" fontId="22" fillId="3" borderId="2" xfId="0" applyNumberFormat="1" applyFont="1" applyFill="1" applyBorder="1" applyAlignment="1">
      <alignment horizontal="center" vertical="center"/>
    </xf>
    <xf numFmtId="177" fontId="22" fillId="0" borderId="2" xfId="1" applyNumberFormat="1" applyFont="1" applyBorder="1" applyAlignment="1">
      <alignment horizontal="center" vertical="center"/>
    </xf>
    <xf numFmtId="0" fontId="22" fillId="7" borderId="2" xfId="0" applyFont="1" applyFill="1" applyBorder="1" applyAlignment="1">
      <alignment horizontal="center" vertical="center"/>
    </xf>
    <xf numFmtId="0" fontId="23" fillId="0" borderId="10" xfId="0" applyFont="1" applyBorder="1" applyAlignment="1">
      <alignment horizontal="center" vertical="center" wrapText="1"/>
    </xf>
    <xf numFmtId="0" fontId="21" fillId="0" borderId="10" xfId="0" applyFont="1" applyBorder="1" applyAlignment="1">
      <alignment horizontal="left" vertical="center" shrinkToFit="1"/>
    </xf>
    <xf numFmtId="0" fontId="23" fillId="0" borderId="10" xfId="0" applyFont="1" applyBorder="1" applyAlignment="1">
      <alignment horizontal="center" vertical="center"/>
    </xf>
    <xf numFmtId="0" fontId="20"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22" fillId="0" borderId="1" xfId="0" applyFont="1" applyBorder="1" applyAlignment="1">
      <alignment horizontal="center" vertical="center"/>
    </xf>
    <xf numFmtId="0" fontId="22" fillId="9" borderId="6" xfId="0" applyFont="1" applyFill="1" applyBorder="1">
      <alignment vertical="center"/>
    </xf>
    <xf numFmtId="0" fontId="22" fillId="9" borderId="5" xfId="0" applyFont="1" applyFill="1" applyBorder="1">
      <alignment vertical="center"/>
    </xf>
    <xf numFmtId="0" fontId="22" fillId="9" borderId="9" xfId="0" applyFont="1" applyFill="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9" borderId="1" xfId="0" applyFont="1" applyFill="1" applyBorder="1" applyAlignment="1">
      <alignment horizontal="center" vertical="center"/>
    </xf>
    <xf numFmtId="0" fontId="2" fillId="15" borderId="1" xfId="0" applyFont="1" applyFill="1" applyBorder="1" applyAlignment="1">
      <alignment horizontal="center" vertical="center"/>
    </xf>
    <xf numFmtId="0" fontId="23" fillId="12" borderId="0" xfId="0" applyFont="1" applyFill="1">
      <alignment vertical="center"/>
    </xf>
    <xf numFmtId="0" fontId="28" fillId="7" borderId="0" xfId="0" applyFont="1" applyFill="1" applyAlignment="1">
      <alignment horizontal="left" vertical="center" indent="1"/>
    </xf>
    <xf numFmtId="0" fontId="29" fillId="7" borderId="0" xfId="0" applyFont="1" applyFill="1" applyAlignment="1">
      <alignment horizontal="left" vertical="center" indent="1"/>
    </xf>
    <xf numFmtId="0" fontId="30" fillId="0" borderId="0" xfId="0" applyFont="1">
      <alignment vertical="center"/>
    </xf>
    <xf numFmtId="0" fontId="31" fillId="10" borderId="0" xfId="0" applyFont="1" applyFill="1">
      <alignment vertical="center"/>
    </xf>
    <xf numFmtId="0" fontId="31" fillId="10" borderId="0" xfId="0" applyFont="1" applyFill="1" applyAlignment="1">
      <alignment horizontal="center" vertical="center"/>
    </xf>
    <xf numFmtId="0" fontId="31" fillId="10" borderId="0" xfId="0" applyFont="1" applyFill="1" applyAlignment="1">
      <alignment horizontal="right" vertical="center"/>
    </xf>
    <xf numFmtId="0" fontId="31" fillId="11" borderId="0" xfId="0" applyFont="1" applyFill="1">
      <alignment vertical="center"/>
    </xf>
    <xf numFmtId="0" fontId="31" fillId="11" borderId="0" xfId="0" applyFont="1" applyFill="1" applyAlignment="1">
      <alignment horizontal="center" vertical="center"/>
    </xf>
    <xf numFmtId="0" fontId="31" fillId="11" borderId="0" xfId="0" applyFont="1" applyFill="1" applyAlignment="1">
      <alignment horizontal="right" vertical="center"/>
    </xf>
    <xf numFmtId="0" fontId="23" fillId="13" borderId="0" xfId="0" applyFont="1" applyFill="1">
      <alignment vertical="center"/>
    </xf>
    <xf numFmtId="0" fontId="22" fillId="13" borderId="0" xfId="0" applyFont="1" applyFill="1" applyAlignment="1">
      <alignment horizontal="center" vertical="center"/>
    </xf>
    <xf numFmtId="179" fontId="2" fillId="0" borderId="1" xfId="0" applyNumberFormat="1" applyFont="1" applyBorder="1" applyAlignment="1">
      <alignment horizontal="center" vertical="center"/>
    </xf>
    <xf numFmtId="0" fontId="27" fillId="3" borderId="2" xfId="1" applyNumberFormat="1" applyFont="1" applyFill="1" applyBorder="1" applyAlignment="1">
      <alignment horizontal="center" vertical="center"/>
    </xf>
    <xf numFmtId="179" fontId="27" fillId="3" borderId="2" xfId="1" applyNumberFormat="1" applyFont="1" applyFill="1" applyBorder="1" applyAlignment="1">
      <alignment horizontal="center" vertical="center"/>
    </xf>
    <xf numFmtId="38" fontId="2" fillId="0" borderId="1" xfId="1" applyFont="1" applyBorder="1" applyAlignment="1">
      <alignment horizontal="center" vertical="center"/>
    </xf>
    <xf numFmtId="38" fontId="22" fillId="7" borderId="2" xfId="1" applyFont="1" applyFill="1" applyBorder="1" applyAlignment="1">
      <alignment horizontal="center" vertical="center"/>
    </xf>
    <xf numFmtId="38" fontId="22" fillId="0" borderId="2" xfId="1" applyFont="1" applyBorder="1" applyAlignment="1">
      <alignment horizontal="center" vertical="center"/>
    </xf>
    <xf numFmtId="179" fontId="22" fillId="14" borderId="2" xfId="0" applyNumberFormat="1" applyFont="1" applyFill="1" applyBorder="1" applyAlignment="1">
      <alignment horizontal="center" vertical="center"/>
    </xf>
    <xf numFmtId="179" fontId="22" fillId="0" borderId="2" xfId="0" applyNumberFormat="1" applyFont="1" applyBorder="1" applyAlignment="1">
      <alignment horizontal="center" vertical="center"/>
    </xf>
    <xf numFmtId="179" fontId="22" fillId="3" borderId="2" xfId="0" applyNumberFormat="1" applyFont="1" applyFill="1" applyBorder="1" applyAlignment="1">
      <alignment horizontal="center" vertical="center"/>
    </xf>
    <xf numFmtId="0" fontId="22" fillId="0" borderId="0" xfId="0" applyFont="1" applyAlignment="1">
      <alignment horizontal="left" vertical="center" indent="1" shrinkToFit="1"/>
    </xf>
    <xf numFmtId="178" fontId="2" fillId="0" borderId="1" xfId="0" applyNumberFormat="1" applyFont="1" applyBorder="1" applyAlignment="1">
      <alignment horizontal="center" vertical="center"/>
    </xf>
    <xf numFmtId="0" fontId="28" fillId="14" borderId="0" xfId="0" applyFont="1" applyFill="1" applyAlignment="1">
      <alignment horizontal="left" vertical="center" indent="1"/>
    </xf>
    <xf numFmtId="0" fontId="29" fillId="14" borderId="0" xfId="0" applyFont="1" applyFill="1" applyAlignment="1">
      <alignment horizontal="left" vertical="center" indent="1"/>
    </xf>
    <xf numFmtId="0" fontId="2" fillId="9" borderId="1" xfId="0" applyFont="1" applyFill="1" applyBorder="1" applyAlignment="1">
      <alignment horizontal="left" vertical="center"/>
    </xf>
    <xf numFmtId="38" fontId="22" fillId="14" borderId="2" xfId="1" applyFont="1" applyFill="1" applyBorder="1" applyAlignment="1">
      <alignment horizontal="center" vertical="center"/>
    </xf>
    <xf numFmtId="38" fontId="2" fillId="0" borderId="0" xfId="1" applyFont="1" applyBorder="1" applyAlignment="1">
      <alignment horizontal="center" vertical="center"/>
    </xf>
    <xf numFmtId="38" fontId="22" fillId="3" borderId="2" xfId="1" applyFont="1" applyFill="1" applyBorder="1" applyAlignment="1">
      <alignment horizontal="center" vertical="center"/>
    </xf>
    <xf numFmtId="0" fontId="3" fillId="4" borderId="0" xfId="0" applyFont="1" applyFill="1">
      <alignment vertical="center"/>
    </xf>
    <xf numFmtId="0" fontId="2" fillId="2" borderId="0" xfId="0" applyFont="1" applyFill="1">
      <alignment vertical="center"/>
    </xf>
    <xf numFmtId="0" fontId="2" fillId="16" borderId="0" xfId="0" applyFont="1" applyFill="1">
      <alignment vertical="center"/>
    </xf>
    <xf numFmtId="0" fontId="2" fillId="12" borderId="0" xfId="0" applyFont="1" applyFill="1">
      <alignment vertical="center"/>
    </xf>
    <xf numFmtId="0" fontId="2" fillId="7" borderId="0" xfId="0" applyFont="1" applyFill="1">
      <alignment vertical="center"/>
    </xf>
    <xf numFmtId="176" fontId="2" fillId="0" borderId="1" xfId="2" applyNumberFormat="1" applyFont="1" applyBorder="1" applyAlignment="1">
      <alignment horizontal="center" vertical="center"/>
    </xf>
    <xf numFmtId="38" fontId="2" fillId="9" borderId="1" xfId="1" applyFont="1" applyFill="1" applyBorder="1" applyAlignment="1">
      <alignment horizontal="center" vertical="center"/>
    </xf>
    <xf numFmtId="176" fontId="2" fillId="9" borderId="1" xfId="2" applyNumberFormat="1" applyFont="1" applyFill="1" applyBorder="1" applyAlignment="1">
      <alignment horizontal="center" vertical="center"/>
    </xf>
    <xf numFmtId="0" fontId="0" fillId="14" borderId="0" xfId="0" applyFill="1">
      <alignment vertical="center"/>
    </xf>
    <xf numFmtId="0" fontId="2" fillId="0" borderId="1" xfId="0" applyFont="1" applyBorder="1">
      <alignment vertical="center"/>
    </xf>
    <xf numFmtId="0" fontId="32" fillId="4" borderId="0" xfId="0" applyFont="1" applyFill="1">
      <alignment vertical="center"/>
    </xf>
    <xf numFmtId="38" fontId="2" fillId="0" borderId="0" xfId="1" applyFont="1">
      <alignment vertical="center"/>
    </xf>
    <xf numFmtId="38" fontId="29" fillId="0" borderId="1" xfId="1" applyFont="1" applyBorder="1">
      <alignment vertical="center"/>
    </xf>
    <xf numFmtId="0" fontId="20" fillId="0" borderId="0" xfId="0" applyFont="1">
      <alignment vertical="center"/>
    </xf>
    <xf numFmtId="0" fontId="33" fillId="0" borderId="0" xfId="0" applyFont="1">
      <alignment vertical="center"/>
    </xf>
    <xf numFmtId="0" fontId="33" fillId="0" borderId="13" xfId="0" applyFont="1" applyBorder="1">
      <alignment vertical="center"/>
    </xf>
    <xf numFmtId="0" fontId="33" fillId="0" borderId="0"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Border="1">
      <alignment vertical="center"/>
    </xf>
    <xf numFmtId="0" fontId="33" fillId="0" borderId="5" xfId="0" applyFont="1" applyBorder="1">
      <alignment vertical="center"/>
    </xf>
    <xf numFmtId="0" fontId="33" fillId="0" borderId="0" xfId="0" applyFont="1" applyFill="1" applyBorder="1" applyAlignment="1">
      <alignment vertical="center"/>
    </xf>
    <xf numFmtId="0" fontId="33" fillId="0" borderId="0" xfId="0" applyFont="1" applyFill="1" applyBorder="1" applyAlignment="1">
      <alignment horizontal="center" vertical="center"/>
    </xf>
    <xf numFmtId="0" fontId="33" fillId="0" borderId="9" xfId="0" applyFont="1" applyBorder="1">
      <alignment vertical="center"/>
    </xf>
    <xf numFmtId="0" fontId="33" fillId="0" borderId="10" xfId="0" applyFont="1" applyBorder="1">
      <alignment vertical="center"/>
    </xf>
    <xf numFmtId="0" fontId="34" fillId="0" borderId="0" xfId="0" applyFont="1">
      <alignment vertical="center"/>
    </xf>
    <xf numFmtId="0" fontId="34" fillId="0" borderId="5" xfId="0" applyFont="1" applyBorder="1">
      <alignment vertical="center"/>
    </xf>
    <xf numFmtId="0" fontId="34" fillId="0" borderId="0" xfId="0" applyFont="1" applyBorder="1">
      <alignment vertical="center"/>
    </xf>
    <xf numFmtId="0" fontId="33" fillId="0" borderId="0" xfId="0" applyFont="1" applyFill="1" applyBorder="1">
      <alignment vertical="center"/>
    </xf>
    <xf numFmtId="0" fontId="33" fillId="0" borderId="0" xfId="0" applyFont="1" applyBorder="1" applyAlignment="1">
      <alignment vertical="center"/>
    </xf>
    <xf numFmtId="0" fontId="33" fillId="0" borderId="7" xfId="0" applyFont="1" applyFill="1" applyBorder="1" applyAlignment="1">
      <alignment vertical="top"/>
    </xf>
    <xf numFmtId="0" fontId="33" fillId="0" borderId="13" xfId="0" applyFont="1" applyFill="1" applyBorder="1" applyAlignment="1">
      <alignment vertical="top"/>
    </xf>
    <xf numFmtId="0" fontId="33" fillId="0" borderId="20" xfId="0" applyFont="1" applyBorder="1" applyAlignment="1">
      <alignment vertical="center"/>
    </xf>
    <xf numFmtId="0" fontId="33" fillId="0" borderId="0" xfId="0" applyFont="1" applyFill="1" applyBorder="1" applyAlignment="1">
      <alignment vertical="top"/>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12" xfId="0" applyFont="1" applyBorder="1">
      <alignment vertical="center"/>
    </xf>
    <xf numFmtId="0" fontId="33" fillId="0" borderId="11" xfId="0" applyFont="1" applyBorder="1">
      <alignment vertical="center"/>
    </xf>
    <xf numFmtId="0" fontId="34" fillId="0" borderId="12" xfId="0" applyFont="1" applyBorder="1">
      <alignment vertical="center"/>
    </xf>
    <xf numFmtId="0" fontId="2" fillId="0" borderId="0" xfId="0" applyFont="1" applyBorder="1">
      <alignment vertical="center"/>
    </xf>
    <xf numFmtId="38" fontId="2" fillId="0" borderId="0" xfId="0" applyNumberFormat="1" applyFont="1">
      <alignment vertical="center"/>
    </xf>
    <xf numFmtId="38" fontId="2" fillId="0" borderId="1" xfId="0" applyNumberFormat="1" applyFont="1" applyBorder="1">
      <alignment vertical="center"/>
    </xf>
    <xf numFmtId="0" fontId="2" fillId="0" borderId="2" xfId="0" applyFont="1" applyBorder="1">
      <alignment vertical="center"/>
    </xf>
    <xf numFmtId="176" fontId="2" fillId="0" borderId="2" xfId="2" applyNumberFormat="1" applyFont="1" applyBorder="1">
      <alignment vertical="center"/>
    </xf>
    <xf numFmtId="38" fontId="2" fillId="0" borderId="28" xfId="0" applyNumberFormat="1"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177" fontId="29" fillId="0" borderId="1" xfId="1" applyNumberFormat="1" applyFont="1" applyBorder="1">
      <alignment vertical="center"/>
    </xf>
    <xf numFmtId="176" fontId="2" fillId="0" borderId="0" xfId="2" applyNumberFormat="1" applyFont="1">
      <alignment vertical="center"/>
    </xf>
    <xf numFmtId="176" fontId="0" fillId="0" borderId="0" xfId="2" applyNumberFormat="1" applyFont="1">
      <alignment vertical="center"/>
    </xf>
    <xf numFmtId="38" fontId="29" fillId="0" borderId="20" xfId="1" applyFont="1" applyBorder="1">
      <alignment vertical="center"/>
    </xf>
    <xf numFmtId="0" fontId="2" fillId="0" borderId="37" xfId="0" applyFont="1" applyBorder="1">
      <alignment vertical="center"/>
    </xf>
    <xf numFmtId="0" fontId="2" fillId="0" borderId="39" xfId="0" applyFont="1" applyBorder="1">
      <alignment vertical="center"/>
    </xf>
    <xf numFmtId="0" fontId="2" fillId="21" borderId="37" xfId="0" applyFont="1" applyFill="1" applyBorder="1">
      <alignment vertical="center"/>
    </xf>
    <xf numFmtId="38" fontId="2" fillId="0" borderId="38" xfId="0" applyNumberFormat="1" applyFont="1" applyBorder="1">
      <alignment vertical="center"/>
    </xf>
    <xf numFmtId="38" fontId="2" fillId="0" borderId="36" xfId="0" applyNumberFormat="1" applyFont="1" applyBorder="1">
      <alignment vertical="center"/>
    </xf>
    <xf numFmtId="0" fontId="2" fillId="0" borderId="40" xfId="0" applyFont="1" applyBorder="1">
      <alignment vertical="center"/>
    </xf>
    <xf numFmtId="38" fontId="29" fillId="0" borderId="41" xfId="1" applyFont="1" applyBorder="1">
      <alignment vertical="center"/>
    </xf>
    <xf numFmtId="0" fontId="2" fillId="0" borderId="42" xfId="0" applyFont="1" applyBorder="1">
      <alignment vertical="center"/>
    </xf>
    <xf numFmtId="0" fontId="2" fillId="21" borderId="40" xfId="0" applyFont="1" applyFill="1" applyBorder="1">
      <alignment vertical="center"/>
    </xf>
    <xf numFmtId="0" fontId="2" fillId="21" borderId="41" xfId="0" applyFont="1" applyFill="1" applyBorder="1">
      <alignment vertical="center"/>
    </xf>
    <xf numFmtId="0" fontId="2" fillId="21" borderId="43" xfId="0" applyFont="1" applyFill="1" applyBorder="1">
      <alignment vertical="center"/>
    </xf>
    <xf numFmtId="0" fontId="2" fillId="0" borderId="44" xfId="0" applyFont="1" applyBorder="1">
      <alignment vertical="center"/>
    </xf>
    <xf numFmtId="0" fontId="2" fillId="0" borderId="34" xfId="0" applyFont="1" applyBorder="1">
      <alignment vertical="center"/>
    </xf>
    <xf numFmtId="176" fontId="2" fillId="0" borderId="44" xfId="2" applyNumberFormat="1" applyFont="1" applyBorder="1">
      <alignment vertical="center"/>
    </xf>
    <xf numFmtId="176" fontId="2" fillId="0" borderId="34" xfId="2" applyNumberFormat="1" applyFont="1" applyBorder="1">
      <alignment vertical="center"/>
    </xf>
    <xf numFmtId="176" fontId="2" fillId="0" borderId="31" xfId="2" applyNumberFormat="1" applyFont="1" applyBorder="1">
      <alignment vertical="center"/>
    </xf>
    <xf numFmtId="176" fontId="2" fillId="0" borderId="32" xfId="2" applyNumberFormat="1" applyFont="1" applyBorder="1">
      <alignment vertical="center"/>
    </xf>
    <xf numFmtId="176" fontId="2" fillId="0" borderId="33" xfId="2" applyNumberFormat="1" applyFont="1" applyBorder="1">
      <alignment vertical="center"/>
    </xf>
    <xf numFmtId="177" fontId="29" fillId="0" borderId="32" xfId="1" applyNumberFormat="1" applyFont="1" applyBorder="1">
      <alignment vertical="center"/>
    </xf>
    <xf numFmtId="0" fontId="29" fillId="0" borderId="32" xfId="2" applyNumberFormat="1" applyFont="1" applyBorder="1">
      <alignment vertical="center"/>
    </xf>
    <xf numFmtId="178" fontId="29" fillId="0" borderId="32" xfId="2" applyNumberFormat="1" applyFont="1" applyBorder="1">
      <alignment vertical="center"/>
    </xf>
    <xf numFmtId="0" fontId="41" fillId="0" borderId="0" xfId="0" applyFont="1">
      <alignment vertical="center"/>
    </xf>
    <xf numFmtId="0" fontId="39" fillId="0" borderId="29" xfId="0" applyFont="1" applyFill="1" applyBorder="1">
      <alignment vertical="center"/>
    </xf>
    <xf numFmtId="0" fontId="4" fillId="6" borderId="5" xfId="0" applyFont="1" applyFill="1" applyBorder="1" applyAlignment="1">
      <alignment horizontal="center" vertical="center" wrapText="1"/>
    </xf>
    <xf numFmtId="0" fontId="4" fillId="6" borderId="45" xfId="0" applyFont="1" applyFill="1" applyBorder="1" applyAlignment="1">
      <alignment horizontal="center" vertical="center" wrapText="1"/>
    </xf>
    <xf numFmtId="38" fontId="29" fillId="0" borderId="48" xfId="1" applyFont="1" applyBorder="1">
      <alignment vertical="center"/>
    </xf>
    <xf numFmtId="0" fontId="4" fillId="6" borderId="47" xfId="0" applyFont="1" applyFill="1" applyBorder="1" applyAlignment="1">
      <alignment horizontal="center" vertical="center" wrapText="1"/>
    </xf>
    <xf numFmtId="176" fontId="37" fillId="0" borderId="0" xfId="2" applyNumberFormat="1" applyFont="1">
      <alignment vertical="center"/>
    </xf>
    <xf numFmtId="0" fontId="16"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29" fillId="0" borderId="0" xfId="0" applyFont="1" applyAlignment="1">
      <alignment horizontal="left" vertical="center" indent="1"/>
    </xf>
    <xf numFmtId="0" fontId="29" fillId="0" borderId="0" xfId="0" applyFont="1">
      <alignment vertical="center"/>
    </xf>
    <xf numFmtId="0" fontId="20" fillId="0" borderId="0" xfId="0" applyFont="1" applyAlignment="1">
      <alignment horizontal="left" vertical="center" indent="1"/>
    </xf>
    <xf numFmtId="0" fontId="20" fillId="13" borderId="0" xfId="0" applyFont="1" applyFill="1" applyAlignment="1">
      <alignment horizontal="left" vertical="center" indent="1"/>
    </xf>
    <xf numFmtId="0" fontId="2" fillId="4" borderId="0" xfId="0" applyFont="1" applyFill="1">
      <alignment vertical="center"/>
    </xf>
    <xf numFmtId="0" fontId="41" fillId="0" borderId="0" xfId="0" applyFont="1" applyAlignment="1">
      <alignment horizontal="left" vertical="center" indent="1"/>
    </xf>
    <xf numFmtId="0" fontId="2" fillId="0" borderId="0" xfId="0" applyFont="1" applyAlignment="1">
      <alignment horizontal="left" vertical="center" indent="1"/>
    </xf>
    <xf numFmtId="176" fontId="2" fillId="0" borderId="0" xfId="2" applyNumberFormat="1" applyFont="1" applyAlignment="1">
      <alignment horizontal="left" vertical="center" indent="1"/>
    </xf>
    <xf numFmtId="0" fontId="33" fillId="0" borderId="0" xfId="0" applyFont="1" applyAlignment="1">
      <alignment horizontal="left" vertical="center" indent="1"/>
    </xf>
    <xf numFmtId="0" fontId="22" fillId="9" borderId="1" xfId="0" applyFont="1" applyFill="1" applyBorder="1" applyAlignment="1">
      <alignment horizontal="center" vertical="center"/>
    </xf>
    <xf numFmtId="0" fontId="22" fillId="0" borderId="1" xfId="0" applyFont="1" applyBorder="1" applyAlignment="1">
      <alignment horizontal="center" vertical="center"/>
    </xf>
    <xf numFmtId="0" fontId="2" fillId="9"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left" vertical="center" indent="1"/>
    </xf>
    <xf numFmtId="0" fontId="22" fillId="2" borderId="1" xfId="0" applyFont="1" applyFill="1" applyBorder="1" applyAlignment="1">
      <alignment horizontal="center" vertical="center"/>
    </xf>
    <xf numFmtId="0" fontId="5" fillId="8" borderId="23" xfId="0" applyFont="1" applyFill="1" applyBorder="1" applyAlignment="1">
      <alignment horizontal="center" vertical="center"/>
    </xf>
    <xf numFmtId="0" fontId="22" fillId="0" borderId="1" xfId="0" applyFont="1" applyBorder="1" applyAlignment="1">
      <alignment horizontal="center" vertical="center"/>
    </xf>
    <xf numFmtId="0" fontId="5" fillId="8"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47" fillId="22" borderId="0" xfId="0" applyFont="1" applyFill="1" applyAlignment="1">
      <alignment horizontal="center" vertical="center"/>
    </xf>
    <xf numFmtId="0" fontId="42" fillId="22" borderId="0" xfId="0" applyFont="1" applyFill="1" applyAlignment="1">
      <alignment horizontal="center" vertical="center"/>
    </xf>
    <xf numFmtId="0" fontId="46" fillId="0" borderId="0" xfId="0" applyFont="1" applyAlignment="1">
      <alignment horizontal="left" vertical="center" wrapText="1"/>
    </xf>
    <xf numFmtId="0" fontId="45" fillId="22" borderId="49" xfId="0" applyFont="1" applyFill="1" applyBorder="1" applyAlignment="1">
      <alignment horizontal="left" indent="1"/>
    </xf>
    <xf numFmtId="0" fontId="45" fillId="22" borderId="50" xfId="0" applyFont="1" applyFill="1" applyBorder="1" applyAlignment="1">
      <alignment horizontal="left" indent="1"/>
    </xf>
    <xf numFmtId="0" fontId="45" fillId="22" borderId="51" xfId="0" applyFont="1" applyFill="1" applyBorder="1" applyAlignment="1">
      <alignment horizontal="left" indent="1"/>
    </xf>
    <xf numFmtId="0" fontId="43" fillId="22" borderId="52" xfId="0" applyFont="1" applyFill="1" applyBorder="1" applyAlignment="1">
      <alignment horizontal="left" vertical="center" indent="2"/>
    </xf>
    <xf numFmtId="0" fontId="43" fillId="22" borderId="53" xfId="0" applyFont="1" applyFill="1" applyBorder="1" applyAlignment="1">
      <alignment horizontal="left" vertical="center" indent="2"/>
    </xf>
    <xf numFmtId="0" fontId="43" fillId="22" borderId="54" xfId="0" applyFont="1" applyFill="1" applyBorder="1" applyAlignment="1">
      <alignment horizontal="left" vertical="center" indent="2"/>
    </xf>
    <xf numFmtId="0" fontId="38" fillId="0" borderId="35" xfId="0" applyFont="1" applyBorder="1" applyAlignment="1">
      <alignment horizontal="center" vertical="center"/>
    </xf>
    <xf numFmtId="0" fontId="38" fillId="0" borderId="39" xfId="0" applyFont="1" applyBorder="1" applyAlignment="1">
      <alignment horizontal="center" vertical="center"/>
    </xf>
    <xf numFmtId="0" fontId="38" fillId="0" borderId="46" xfId="0" applyFont="1" applyBorder="1" applyAlignment="1">
      <alignment horizontal="center" vertical="center"/>
    </xf>
    <xf numFmtId="0" fontId="40" fillId="6" borderId="1" xfId="0" applyFont="1" applyFill="1" applyBorder="1" applyAlignment="1">
      <alignment horizontal="center" vertical="center"/>
    </xf>
    <xf numFmtId="0" fontId="33" fillId="9" borderId="1" xfId="0" applyFont="1" applyFill="1" applyBorder="1" applyAlignment="1">
      <alignment horizontal="center" vertical="center" shrinkToFit="1"/>
    </xf>
    <xf numFmtId="0" fontId="33" fillId="5" borderId="13"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18" borderId="1" xfId="0" applyFont="1" applyFill="1" applyBorder="1" applyAlignment="1">
      <alignment horizontal="center" vertical="center"/>
    </xf>
    <xf numFmtId="0" fontId="33" fillId="9" borderId="1" xfId="0" applyFont="1" applyFill="1" applyBorder="1" applyAlignment="1">
      <alignment horizontal="center" vertical="center"/>
    </xf>
    <xf numFmtId="0" fontId="33" fillId="9" borderId="2" xfId="0" applyFont="1" applyFill="1" applyBorder="1" applyAlignment="1">
      <alignment horizontal="center" vertical="center" shrinkToFit="1"/>
    </xf>
    <xf numFmtId="0" fontId="33" fillId="9" borderId="3" xfId="0" applyFont="1" applyFill="1" applyBorder="1" applyAlignment="1">
      <alignment horizontal="center" vertical="center" shrinkToFit="1"/>
    </xf>
    <xf numFmtId="0" fontId="33" fillId="9" borderId="4" xfId="0" applyFont="1" applyFill="1" applyBorder="1" applyAlignment="1">
      <alignment horizontal="center" vertical="center" shrinkToFit="1"/>
    </xf>
    <xf numFmtId="38" fontId="33" fillId="5" borderId="13" xfId="0" applyNumberFormat="1" applyFont="1" applyFill="1" applyBorder="1" applyAlignment="1">
      <alignment horizontal="center" vertical="center"/>
    </xf>
    <xf numFmtId="0" fontId="33" fillId="0" borderId="1" xfId="0" applyFont="1" applyBorder="1" applyAlignment="1">
      <alignment horizontal="center" vertical="center"/>
    </xf>
    <xf numFmtId="0" fontId="44" fillId="0" borderId="55" xfId="0" applyFont="1" applyBorder="1" applyAlignment="1">
      <alignment horizontal="center" vertical="center"/>
    </xf>
    <xf numFmtId="0" fontId="44" fillId="0" borderId="56"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176" fontId="33" fillId="5" borderId="5"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5" borderId="12" xfId="0" applyFont="1" applyFill="1" applyBorder="1" applyAlignment="1">
      <alignment horizontal="center" vertical="top"/>
    </xf>
    <xf numFmtId="0" fontId="36" fillId="17" borderId="1"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1" xfId="0" applyFont="1" applyFill="1" applyBorder="1" applyAlignment="1">
      <alignment horizontal="center" vertical="center" wrapText="1"/>
    </xf>
    <xf numFmtId="38" fontId="33" fillId="5" borderId="13" xfId="1" applyFont="1" applyFill="1" applyBorder="1" applyAlignment="1">
      <alignment horizontal="center" vertical="center"/>
    </xf>
    <xf numFmtId="0" fontId="33" fillId="5" borderId="24" xfId="0" applyFont="1" applyFill="1" applyBorder="1" applyAlignment="1">
      <alignment horizontal="center" vertical="top"/>
    </xf>
    <xf numFmtId="0" fontId="33" fillId="5" borderId="25" xfId="0" applyFont="1" applyFill="1" applyBorder="1" applyAlignment="1">
      <alignment horizontal="center" vertical="top"/>
    </xf>
    <xf numFmtId="0" fontId="33" fillId="5" borderId="26" xfId="0" applyFont="1" applyFill="1" applyBorder="1" applyAlignment="1">
      <alignment horizontal="center" vertical="top"/>
    </xf>
    <xf numFmtId="176" fontId="33" fillId="5" borderId="5" xfId="0" applyNumberFormat="1" applyFont="1" applyFill="1" applyBorder="1" applyAlignment="1">
      <alignment horizontal="center" vertical="top" wrapText="1"/>
    </xf>
    <xf numFmtId="176" fontId="33" fillId="5" borderId="24" xfId="0" applyNumberFormat="1" applyFont="1" applyFill="1" applyBorder="1" applyAlignment="1">
      <alignment horizontal="center" vertical="top"/>
    </xf>
    <xf numFmtId="0" fontId="33" fillId="14" borderId="2" xfId="0" applyFont="1" applyFill="1" applyBorder="1" applyAlignment="1">
      <alignment horizontal="center" vertical="center"/>
    </xf>
    <xf numFmtId="0" fontId="33" fillId="14" borderId="3" xfId="0" applyFont="1" applyFill="1" applyBorder="1" applyAlignment="1">
      <alignment horizontal="center" vertical="center"/>
    </xf>
    <xf numFmtId="0" fontId="33" fillId="14" borderId="4" xfId="0" applyFont="1" applyFill="1" applyBorder="1" applyAlignment="1">
      <alignment horizontal="center" vertical="center"/>
    </xf>
    <xf numFmtId="0" fontId="33" fillId="14" borderId="1" xfId="0" applyFont="1" applyFill="1" applyBorder="1" applyAlignment="1">
      <alignment horizontal="center" vertical="center"/>
    </xf>
    <xf numFmtId="0" fontId="33" fillId="9" borderId="2" xfId="0" applyFont="1" applyFill="1" applyBorder="1" applyAlignment="1">
      <alignment horizontal="center" vertical="center"/>
    </xf>
    <xf numFmtId="0" fontId="33" fillId="9" borderId="3" xfId="0" applyFont="1" applyFill="1" applyBorder="1" applyAlignment="1">
      <alignment horizontal="center" vertical="center"/>
    </xf>
    <xf numFmtId="0" fontId="33" fillId="9" borderId="4" xfId="0" applyFont="1" applyFill="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13" xfId="0" applyFont="1" applyBorder="1" applyAlignment="1">
      <alignment horizontal="center" vertical="center"/>
    </xf>
    <xf numFmtId="0" fontId="36" fillId="13" borderId="1" xfId="0" applyFont="1" applyFill="1" applyBorder="1" applyAlignment="1">
      <alignment horizontal="center" vertical="center"/>
    </xf>
    <xf numFmtId="0" fontId="33" fillId="5" borderId="5" xfId="0" applyFont="1" applyFill="1" applyBorder="1" applyAlignment="1">
      <alignment horizontal="center" vertical="top" wrapText="1"/>
    </xf>
    <xf numFmtId="0" fontId="36" fillId="20" borderId="1" xfId="0" applyFont="1" applyFill="1" applyBorder="1" applyAlignment="1">
      <alignment horizontal="center" vertical="center"/>
    </xf>
    <xf numFmtId="0" fontId="33" fillId="0" borderId="13" xfId="0" applyFont="1" applyBorder="1" applyAlignment="1">
      <alignment horizontal="center"/>
    </xf>
    <xf numFmtId="0" fontId="36" fillId="12" borderId="1" xfId="0" applyFont="1" applyFill="1" applyBorder="1" applyAlignment="1">
      <alignment horizontal="center" vertical="center"/>
    </xf>
    <xf numFmtId="0" fontId="9" fillId="0" borderId="0" xfId="0" applyFont="1" applyAlignment="1">
      <alignment horizontal="right" vertical="center" wrapText="1"/>
    </xf>
    <xf numFmtId="0" fontId="1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1"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20" xfId="0" applyFont="1" applyBorder="1" applyAlignment="1">
      <alignment horizontal="left" vertical="center" wrapText="1"/>
    </xf>
    <xf numFmtId="0" fontId="17" fillId="0" borderId="14"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0"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3FDFDF"/>
      <color rgb="FFFFABAB"/>
      <color rgb="FFDF6E41"/>
      <color rgb="FF99F1EF"/>
      <color rgb="FFE1FBFA"/>
      <color rgb="FFCDF8F7"/>
      <color rgb="FFB4D888"/>
      <color rgb="FFDCED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【03】データ入力!$A$8</c:f>
          <c:strCache>
            <c:ptCount val="1"/>
            <c:pt idx="0">
              <c:v>No.1　平均余命（男性）</c:v>
            </c:pt>
          </c:strCache>
        </c:strRef>
      </c:tx>
      <c:layout>
        <c:manualLayout>
          <c:xMode val="edge"/>
          <c:yMode val="edge"/>
          <c:x val="0.38978148396827783"/>
          <c:y val="3.86150698264179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【03】データ入力!$A$9</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【03】データ入力!$B$8:$J$8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【03】データ入力!$B$9:$J$9</c:f>
              <c:numCache>
                <c:formatCode>General</c:formatCode>
                <c:ptCount val="9"/>
              </c:numCache>
            </c:numRef>
          </c:val>
          <c:extLst>
            <c:ext xmlns:c16="http://schemas.microsoft.com/office/drawing/2014/chart" uri="{C3380CC4-5D6E-409C-BE32-E72D297353CC}">
              <c16:uniqueId val="{00000000-C0C2-463D-B14D-685F5185572A}"/>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【03】データ入力!$A$11</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【03】データ入力!$B$8:$J$8</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【03】データ入力!$B$11:$J$11</c15:sqref>
                        </c15:formulaRef>
                      </c:ext>
                    </c:extLst>
                    <c:numCache>
                      <c:formatCode>General</c:formatCode>
                      <c:ptCount val="9"/>
                    </c:numCache>
                  </c:numRef>
                </c:val>
                <c:extLst>
                  <c:ext xmlns:c16="http://schemas.microsoft.com/office/drawing/2014/chart" uri="{C3380CC4-5D6E-409C-BE32-E72D297353CC}">
                    <c16:uniqueId val="{00000004-C0C2-463D-B14D-685F5185572A}"/>
                  </c:ext>
                </c:extLst>
              </c15:ser>
            </c15:filteredBarSeries>
          </c:ext>
        </c:extLst>
      </c:barChart>
      <c:lineChart>
        <c:grouping val="standard"/>
        <c:varyColors val="0"/>
        <c:ser>
          <c:idx val="1"/>
          <c:order val="1"/>
          <c:tx>
            <c:strRef>
              <c:f>【03】データ入力!$A$10</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【03】データ入力!$B$8:$J$8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【03】データ入力!$B$10:$J$10</c:f>
              <c:numCache>
                <c:formatCode>General</c:formatCode>
                <c:ptCount val="9"/>
              </c:numCache>
            </c:numRef>
          </c:val>
          <c:smooth val="0"/>
          <c:extLst>
            <c:ext xmlns:c16="http://schemas.microsoft.com/office/drawing/2014/chart" uri="{C3380CC4-5D6E-409C-BE32-E72D297353CC}">
              <c16:uniqueId val="{00000001-C0C2-463D-B14D-685F5185572A}"/>
            </c:ext>
          </c:extLst>
        </c:ser>
        <c:ser>
          <c:idx val="3"/>
          <c:order val="3"/>
          <c:tx>
            <c:strRef>
              <c:f>【03】データ入力!$A$12</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【03】データ入力!$B$8:$J$8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【03】データ入力!$B$12:$J$12</c:f>
              <c:numCache>
                <c:formatCode>General</c:formatCode>
                <c:ptCount val="9"/>
              </c:numCache>
            </c:numRef>
          </c:val>
          <c:smooth val="0"/>
          <c:extLst>
            <c:ext xmlns:c16="http://schemas.microsoft.com/office/drawing/2014/chart" uri="{C3380CC4-5D6E-409C-BE32-E72D297353CC}">
              <c16:uniqueId val="{00000002-C0C2-463D-B14D-685F5185572A}"/>
            </c:ext>
          </c:extLst>
        </c:ser>
        <c:ser>
          <c:idx val="4"/>
          <c:order val="4"/>
          <c:tx>
            <c:strRef>
              <c:f>【03】データ入力!$A$13</c:f>
              <c:strCache>
                <c:ptCount val="1"/>
                <c:pt idx="0">
                  <c:v>目標値</c:v>
                </c:pt>
              </c:strCache>
            </c:strRef>
          </c:tx>
          <c:spPr>
            <a:ln w="28575" cap="rnd">
              <a:solidFill>
                <a:srgbClr val="FF0000"/>
              </a:solidFill>
              <a:round/>
            </a:ln>
            <a:effectLst/>
          </c:spPr>
          <c:marker>
            <c:symbol val="none"/>
          </c:marker>
          <c:dLbls>
            <c:dLbl>
              <c:idx val="8"/>
              <c:layout>
                <c:manualLayout>
                  <c:x val="-3.2301009330287019E-2"/>
                  <c:y val="-9.4551277875410455E-2"/>
                </c:manualLayout>
              </c:layout>
              <c:tx>
                <c:rich>
                  <a:bodyPr rot="0" spcFirstLastPara="1" vertOverflow="clip" horzOverflow="clip" vert="horz" wrap="square" lIns="0" tIns="0" rIns="0" bIns="0" anchor="ctr" anchorCtr="1">
                    <a:no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目標 </a:t>
                    </a:r>
                    <a:fld id="{EDB0A5B6-505A-4FBA-8339-D7F9D81C24E8}" type="VALUE">
                      <a:rPr lang="en-US" altLang="ja-JP"/>
                      <a:pPr>
                        <a:defRPr/>
                      </a:pPr>
                      <a:t>[値]</a:t>
                    </a:fld>
                    <a:r>
                      <a:rPr lang="ja-JP" altLang="en-US"/>
                      <a:t>年</a:t>
                    </a:r>
                  </a:p>
                </c:rich>
              </c:tx>
              <c:numFmt formatCode="#,##0.0_);[Red]\(#,##0.0\)" sourceLinked="0"/>
              <c:spPr>
                <a:solidFill>
                  <a:sysClr val="window" lastClr="FFFFFF"/>
                </a:solidFill>
                <a:ln w="15875">
                  <a:solidFill>
                    <a:srgbClr val="FF0000"/>
                  </a:solidFill>
                </a:ln>
                <a:effectLst/>
              </c:spPr>
              <c:txPr>
                <a:bodyPr rot="0" spcFirstLastPara="1" vertOverflow="clip" horzOverflow="clip" vert="horz" wrap="square" lIns="0" tIns="0" rIns="0" bIns="0" anchor="ctr" anchorCtr="1">
                  <a:no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741395774881193"/>
                      <c:h val="9.2333417585718738E-2"/>
                    </c:manualLayout>
                  </c15:layout>
                  <c15:dlblFieldTable/>
                  <c15:showDataLabelsRange val="0"/>
                </c:ext>
                <c:ext xmlns:c16="http://schemas.microsoft.com/office/drawing/2014/chart" uri="{C3380CC4-5D6E-409C-BE32-E72D297353CC}">
                  <c16:uniqueId val="{00000005-C0C2-463D-B14D-685F518557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【03】データ入力!$B$8:$J$8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【03】データ入力!$B$13:$J$13</c:f>
              <c:numCache>
                <c:formatCode>General</c:formatCode>
                <c:ptCount val="9"/>
              </c:numCache>
            </c:numRef>
          </c:val>
          <c:smooth val="0"/>
          <c:extLst>
            <c:ext xmlns:c16="http://schemas.microsoft.com/office/drawing/2014/chart" uri="{C3380CC4-5D6E-409C-BE32-E72D297353CC}">
              <c16:uniqueId val="{00000003-C0C2-463D-B14D-685F5185572A}"/>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動機づけ支援の実施状況</a:t>
            </a:r>
          </a:p>
        </c:rich>
      </c:tx>
      <c:layout>
        <c:manualLayout>
          <c:xMode val="edge"/>
          <c:yMode val="edge"/>
          <c:x val="0.35104987815852179"/>
          <c:y val="4.335509832207122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percentStacked"/>
        <c:varyColors val="0"/>
        <c:ser>
          <c:idx val="0"/>
          <c:order val="0"/>
          <c:tx>
            <c:v>動機づけ支援終了者数</c:v>
          </c:tx>
          <c:spPr>
            <a:solidFill>
              <a:schemeClr val="accent4">
                <a:lumMod val="75000"/>
              </a:schemeClr>
            </a:solidFill>
            <a:ln>
              <a:solidFill>
                <a:schemeClr val="accent4">
                  <a:lumMod val="75000"/>
                </a:schemeClr>
              </a:solidFill>
            </a:ln>
            <a:effectLst/>
          </c:spPr>
          <c:invertIfNegative val="0"/>
          <c:cat>
            <c:strRef>
              <c:f>【03】データ入力!$B$101:$J$101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【03】データ入力!$B$112:$J$112</c:f>
              <c:numCache>
                <c:formatCode>General</c:formatCode>
                <c:ptCount val="9"/>
              </c:numCache>
            </c:numRef>
          </c:val>
          <c:extLst>
            <c:ext xmlns:c16="http://schemas.microsoft.com/office/drawing/2014/chart" uri="{C3380CC4-5D6E-409C-BE32-E72D297353CC}">
              <c16:uniqueId val="{00000004-18EC-4AD5-BFE7-B37AB100714A}"/>
            </c:ext>
          </c:extLst>
        </c:ser>
        <c:ser>
          <c:idx val="1"/>
          <c:order val="1"/>
          <c:tx>
            <c:v>未終了者数</c:v>
          </c:tx>
          <c:spPr>
            <a:solidFill>
              <a:schemeClr val="bg1">
                <a:lumMod val="85000"/>
              </a:schemeClr>
            </a:solidFill>
            <a:ln>
              <a:solidFill>
                <a:schemeClr val="bg1">
                  <a:lumMod val="85000"/>
                </a:schemeClr>
              </a:solidFill>
            </a:ln>
            <a:effectLst/>
          </c:spPr>
          <c:invertIfNegative val="0"/>
          <c:cat>
            <c:strRef>
              <c:f>【03】データ入力!$B$101:$J$101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【03】データ入力!$B$113:$J$113</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18EC-4AD5-BFE7-B37AB100714A}"/>
            </c:ext>
          </c:extLst>
        </c:ser>
        <c:dLbls>
          <c:showLegendKey val="0"/>
          <c:showVal val="0"/>
          <c:showCatName val="0"/>
          <c:showSerName val="0"/>
          <c:showPercent val="0"/>
          <c:showBubbleSize val="0"/>
        </c:dLbls>
        <c:gapWidth val="54"/>
        <c:overlap val="100"/>
        <c:axId val="367058824"/>
        <c:axId val="367049824"/>
        <c:extLst/>
      </c:bar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9.3342422070143607E-2"/>
          <c:y val="0.93326222540486203"/>
          <c:w val="0.35960752613109603"/>
          <c:h val="5.7292258982259342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【03】データ入力!$A$116</c:f>
          <c:strCache>
            <c:ptCount val="1"/>
            <c:pt idx="0">
              <c:v>（特定保健指導終了者の内訳）</c:v>
            </c:pt>
          </c:strCache>
        </c:strRef>
      </c:tx>
      <c:layout>
        <c:manualLayout>
          <c:xMode val="edge"/>
          <c:yMode val="edge"/>
          <c:x val="0.32124945884081063"/>
          <c:y val="3.861494117678254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stacked"/>
        <c:varyColors val="0"/>
        <c:ser>
          <c:idx val="0"/>
          <c:order val="0"/>
          <c:tx>
            <c:strRef>
              <c:f>【03】データ入力!$A$118</c:f>
              <c:strCache>
                <c:ptCount val="1"/>
                <c:pt idx="0">
                  <c:v>集団健診受診</c:v>
                </c:pt>
              </c:strCache>
            </c:strRef>
          </c:tx>
          <c:spPr>
            <a:solidFill>
              <a:schemeClr val="accent5">
                <a:lumMod val="50000"/>
              </a:schemeClr>
            </a:solidFill>
            <a:ln>
              <a:solidFill>
                <a:schemeClr val="accent5">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【03】データ入力!$B$116:$J$116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【03】データ入力!$B$118:$J$118</c:f>
              <c:numCache>
                <c:formatCode>General</c:formatCode>
                <c:ptCount val="9"/>
              </c:numCache>
            </c:numRef>
          </c:val>
          <c:extLst xmlns:c15="http://schemas.microsoft.com/office/drawing/2012/chart">
            <c:ext xmlns:c16="http://schemas.microsoft.com/office/drawing/2014/chart" uri="{C3380CC4-5D6E-409C-BE32-E72D297353CC}">
              <c16:uniqueId val="{00000005-3DB2-4A61-898C-F3CD9DC2BC32}"/>
            </c:ext>
          </c:extLst>
        </c:ser>
        <c:ser>
          <c:idx val="1"/>
          <c:order val="1"/>
          <c:tx>
            <c:strRef>
              <c:f>【03】データ入力!$A$119</c:f>
              <c:strCache>
                <c:ptCount val="1"/>
                <c:pt idx="0">
                  <c:v>個別健診受診</c:v>
                </c:pt>
              </c:strCache>
            </c:strRef>
          </c:tx>
          <c:spPr>
            <a:solidFill>
              <a:schemeClr val="accent5">
                <a:lumMod val="75000"/>
              </a:schemeClr>
            </a:solidFill>
            <a:ln w="9525">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【03】データ入力!$B$116:$J$116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【03】データ入力!$B$119:$J$119</c:f>
              <c:numCache>
                <c:formatCode>General</c:formatCode>
                <c:ptCount val="9"/>
              </c:numCache>
            </c:numRef>
          </c:val>
          <c:extLst>
            <c:ext xmlns:c16="http://schemas.microsoft.com/office/drawing/2014/chart" uri="{C3380CC4-5D6E-409C-BE32-E72D297353CC}">
              <c16:uniqueId val="{00000000-3DB2-4A61-898C-F3CD9DC2BC32}"/>
            </c:ext>
          </c:extLst>
        </c:ser>
        <c:ser>
          <c:idx val="2"/>
          <c:order val="2"/>
          <c:tx>
            <c:strRef>
              <c:f>【03】データ入力!$A$120</c:f>
              <c:strCache>
                <c:ptCount val="1"/>
                <c:pt idx="0">
                  <c:v>人間ドック受診</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【03】データ入力!$B$116:$J$116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【03】データ入力!$B$120:$J$120</c:f>
              <c:numCache>
                <c:formatCode>General</c:formatCode>
                <c:ptCount val="9"/>
              </c:numCache>
            </c:numRef>
          </c:val>
          <c:extLst xmlns:c15="http://schemas.microsoft.com/office/drawing/2012/chart">
            <c:ext xmlns:c16="http://schemas.microsoft.com/office/drawing/2014/chart" uri="{C3380CC4-5D6E-409C-BE32-E72D297353CC}">
              <c16:uniqueId val="{00000001-3DB2-4A61-898C-F3CD9DC2BC32}"/>
            </c:ext>
          </c:extLst>
        </c:ser>
        <c:ser>
          <c:idx val="3"/>
          <c:order val="3"/>
          <c:tx>
            <c:strRef>
              <c:f>【03】データ入力!$A$121</c:f>
              <c:strCache>
                <c:ptCount val="1"/>
                <c:pt idx="0">
                  <c:v>住民からの結果提供</c:v>
                </c:pt>
              </c:strCache>
            </c:strRef>
          </c:tx>
          <c:spPr>
            <a:solidFill>
              <a:schemeClr val="accent5">
                <a:lumMod val="60000"/>
                <a:lumOff val="40000"/>
              </a:schemeClr>
            </a:solidFill>
            <a:ln w="9525">
              <a:solidFill>
                <a:schemeClr val="accent5">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【03】データ入力!$B$116:$J$116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【03】データ入力!$B$121:$J$121</c:f>
              <c:numCache>
                <c:formatCode>General</c:formatCode>
                <c:ptCount val="9"/>
              </c:numCache>
            </c:numRef>
          </c:val>
          <c:extLst>
            <c:ext xmlns:c16="http://schemas.microsoft.com/office/drawing/2014/chart" uri="{C3380CC4-5D6E-409C-BE32-E72D297353CC}">
              <c16:uniqueId val="{00000002-3DB2-4A61-898C-F3CD9DC2BC32}"/>
            </c:ext>
          </c:extLst>
        </c:ser>
        <c:ser>
          <c:idx val="4"/>
          <c:order val="4"/>
          <c:tx>
            <c:strRef>
              <c:f>【03】データ入力!$A$122</c:f>
              <c:strCache>
                <c:ptCount val="1"/>
                <c:pt idx="0">
                  <c:v>みなし健診</c:v>
                </c:pt>
              </c:strCache>
            </c:strRef>
          </c:tx>
          <c:spPr>
            <a:solidFill>
              <a:schemeClr val="accent5">
                <a:lumMod val="40000"/>
                <a:lumOff val="60000"/>
              </a:schemeClr>
            </a:solidFill>
            <a:ln>
              <a:solidFill>
                <a:schemeClr val="accent5">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【03】データ入力!$B$116:$J$116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【03】データ入力!$B$122:$J$122</c:f>
              <c:numCache>
                <c:formatCode>General</c:formatCode>
                <c:ptCount val="9"/>
              </c:numCache>
            </c:numRef>
          </c:val>
          <c:extLst>
            <c:ext xmlns:c16="http://schemas.microsoft.com/office/drawing/2014/chart" uri="{C3380CC4-5D6E-409C-BE32-E72D297353CC}">
              <c16:uniqueId val="{00000003-3DB2-4A61-898C-F3CD9DC2BC32}"/>
            </c:ext>
          </c:extLst>
        </c:ser>
        <c:dLbls>
          <c:dLblPos val="ctr"/>
          <c:showLegendKey val="0"/>
          <c:showVal val="1"/>
          <c:showCatName val="0"/>
          <c:showSerName val="0"/>
          <c:showPercent val="0"/>
          <c:showBubbleSize val="0"/>
        </c:dLbls>
        <c:gapWidth val="54"/>
        <c:overlap val="100"/>
        <c:axId val="367058824"/>
        <c:axId val="367049824"/>
        <c:extLst/>
      </c:bar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majorUnit val="50"/>
      </c:valAx>
      <c:spPr>
        <a:noFill/>
        <a:ln>
          <a:noFill/>
        </a:ln>
        <a:effectLst/>
      </c:spPr>
    </c:plotArea>
    <c:legend>
      <c:legendPos val="b"/>
      <c:layout>
        <c:manualLayout>
          <c:xMode val="edge"/>
          <c:yMode val="edge"/>
          <c:x val="4.5661751161805722E-2"/>
          <c:y val="0.92380840367536576"/>
          <c:w val="0.89999988267551434"/>
          <c:h val="5.7049360913825134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【03】データ入力!$A$124</c:f>
          <c:strCache>
            <c:ptCount val="1"/>
            <c:pt idx="0">
              <c:v>No.3　特定保健指導による特定保健指導対象者の減少率</c:v>
            </c:pt>
          </c:strCache>
        </c:strRef>
      </c:tx>
      <c:layout>
        <c:manualLayout>
          <c:xMode val="edge"/>
          <c:yMode val="edge"/>
          <c:x val="0.16628727838871243"/>
          <c:y val="4.335493667934757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【03】データ入力!$A$127</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【03】データ入力!$B$126:$J$126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【03】データ入力!$B$127:$J$127</c:f>
              <c:numCache>
                <c:formatCode>0.0_);[Red]\(0.0\)</c:formatCode>
                <c:ptCount val="9"/>
              </c:numCache>
            </c:numRef>
          </c:val>
          <c:extLst>
            <c:ext xmlns:c16="http://schemas.microsoft.com/office/drawing/2014/chart" uri="{C3380CC4-5D6E-409C-BE32-E72D297353CC}">
              <c16:uniqueId val="{00000000-63F6-42FA-A15C-85D861E8F982}"/>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【03】データ入力!$A$129</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【03】データ入力!$B$126:$J$126</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【03】データ入力!$B$129:$J$129</c15:sqref>
                        </c15:formulaRef>
                      </c:ext>
                    </c:extLst>
                    <c:numCache>
                      <c:formatCode>General</c:formatCode>
                      <c:ptCount val="9"/>
                    </c:numCache>
                  </c:numRef>
                </c:val>
                <c:extLst>
                  <c:ext xmlns:c16="http://schemas.microsoft.com/office/drawing/2014/chart" uri="{C3380CC4-5D6E-409C-BE32-E72D297353CC}">
                    <c16:uniqueId val="{00000004-63F6-42FA-A15C-85D861E8F982}"/>
                  </c:ext>
                </c:extLst>
              </c15:ser>
            </c15:filteredBarSeries>
          </c:ext>
        </c:extLst>
      </c:barChart>
      <c:lineChart>
        <c:grouping val="standard"/>
        <c:varyColors val="0"/>
        <c:ser>
          <c:idx val="1"/>
          <c:order val="1"/>
          <c:tx>
            <c:strRef>
              <c:f>【03】データ入力!$A$128</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【03】データ入力!$B$126:$J$126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【03】データ入力!$B$128:$J$128</c:f>
              <c:numCache>
                <c:formatCode>0.0_);[Red]\(0.0\)</c:formatCode>
                <c:ptCount val="9"/>
              </c:numCache>
            </c:numRef>
          </c:val>
          <c:smooth val="0"/>
          <c:extLst>
            <c:ext xmlns:c16="http://schemas.microsoft.com/office/drawing/2014/chart" uri="{C3380CC4-5D6E-409C-BE32-E72D297353CC}">
              <c16:uniqueId val="{00000001-63F6-42FA-A15C-85D861E8F982}"/>
            </c:ext>
          </c:extLst>
        </c:ser>
        <c:ser>
          <c:idx val="3"/>
          <c:order val="3"/>
          <c:tx>
            <c:strRef>
              <c:f>【03】データ入力!$A$130</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【03】データ入力!$B$126:$J$126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【03】データ入力!$B$130:$J$130</c:f>
              <c:numCache>
                <c:formatCode>0.0_);[Red]\(0.0\)</c:formatCode>
                <c:ptCount val="9"/>
              </c:numCache>
            </c:numRef>
          </c:val>
          <c:smooth val="0"/>
          <c:extLst>
            <c:ext xmlns:c16="http://schemas.microsoft.com/office/drawing/2014/chart" uri="{C3380CC4-5D6E-409C-BE32-E72D297353CC}">
              <c16:uniqueId val="{00000002-63F6-42FA-A15C-85D861E8F982}"/>
            </c:ext>
          </c:extLst>
        </c:ser>
        <c:ser>
          <c:idx val="4"/>
          <c:order val="4"/>
          <c:tx>
            <c:strRef>
              <c:f>【03】データ入力!$A$131</c:f>
              <c:strCache>
                <c:ptCount val="1"/>
                <c:pt idx="0">
                  <c:v>目標値</c:v>
                </c:pt>
              </c:strCache>
            </c:strRef>
          </c:tx>
          <c:spPr>
            <a:ln w="28575" cap="rnd">
              <a:solidFill>
                <a:srgbClr val="FF0000"/>
              </a:solidFill>
              <a:round/>
            </a:ln>
            <a:effectLst/>
          </c:spPr>
          <c:marker>
            <c:symbol val="none"/>
          </c:marker>
          <c:cat>
            <c:strRef>
              <c:f>【03】データ入力!$B$126:$J$126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【03】データ入力!$B$131:$J$131</c:f>
              <c:numCache>
                <c:formatCode>0.0_);[Red]\(0.0\)</c:formatCode>
                <c:ptCount val="9"/>
              </c:numCache>
            </c:numRef>
          </c:val>
          <c:smooth val="0"/>
          <c:extLst>
            <c:ext xmlns:c16="http://schemas.microsoft.com/office/drawing/2014/chart" uri="{C3380CC4-5D6E-409C-BE32-E72D297353CC}">
              <c16:uniqueId val="{00000003-63F6-42FA-A15C-85D861E8F982}"/>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【03】データ入力!$A$145</c:f>
          <c:strCache>
            <c:ptCount val="1"/>
            <c:pt idx="0">
              <c:v>No.4　血糖の有所見者の割合
（HbA1c5.6%以上）</c:v>
            </c:pt>
          </c:strCache>
        </c:strRef>
      </c:tx>
      <c:layout>
        <c:manualLayout>
          <c:xMode val="edge"/>
          <c:yMode val="edge"/>
          <c:x val="0.32124945884081063"/>
          <c:y val="3.8556802297026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【03】データ入力!$A$146</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【03】データ入力!$B$145:$J$145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【03】データ入力!$B$146:$J$146</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513-4D18-B928-B23D7E561C7D}"/>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【03】データ入力!$A$147</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【03】データ入力!$B$145:$J$145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【03】データ入力!$B$147:$J$147</c:f>
              <c:numCache>
                <c:formatCode>0.0_);[Red]\(0.0\)</c:formatCode>
                <c:ptCount val="9"/>
              </c:numCache>
            </c:numRef>
          </c:val>
          <c:smooth val="0"/>
          <c:extLst>
            <c:ext xmlns:c16="http://schemas.microsoft.com/office/drawing/2014/chart" uri="{C3380CC4-5D6E-409C-BE32-E72D297353CC}">
              <c16:uniqueId val="{00000001-3513-4D18-B928-B23D7E561C7D}"/>
            </c:ext>
          </c:extLst>
        </c:ser>
        <c:ser>
          <c:idx val="4"/>
          <c:order val="3"/>
          <c:tx>
            <c:strRef>
              <c:f>【03】データ入力!$A$149</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【03】データ入力!$B$145:$J$145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【03】データ入力!$B$149:$J$149</c:f>
              <c:numCache>
                <c:formatCode>0.0_);[Red]\(0.0\)</c:formatCode>
                <c:ptCount val="9"/>
              </c:numCache>
            </c:numRef>
          </c:val>
          <c:smooth val="0"/>
          <c:extLst>
            <c:ext xmlns:c16="http://schemas.microsoft.com/office/drawing/2014/chart" uri="{C3380CC4-5D6E-409C-BE32-E72D297353CC}">
              <c16:uniqueId val="{00000007-3513-4D18-B928-B23D7E561C7D}"/>
            </c:ext>
          </c:extLst>
        </c:ser>
        <c:ser>
          <c:idx val="3"/>
          <c:order val="4"/>
          <c:tx>
            <c:strRef>
              <c:f>【03】データ入力!$A$150</c:f>
              <c:strCache>
                <c:ptCount val="1"/>
                <c:pt idx="0">
                  <c:v>目標値</c:v>
                </c:pt>
              </c:strCache>
            </c:strRef>
          </c:tx>
          <c:spPr>
            <a:ln w="28575" cap="rnd">
              <a:solidFill>
                <a:srgbClr val="FF0000"/>
              </a:solidFill>
              <a:round/>
            </a:ln>
            <a:effectLst/>
          </c:spPr>
          <c:marker>
            <c:symbol val="none"/>
          </c:marker>
          <c:cat>
            <c:strRef>
              <c:f>【03】データ入力!$B$145:$J$145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【03】データ入力!$B$150:$J$150</c:f>
              <c:numCache>
                <c:formatCode>0.0_);[Red]\(0.0\)</c:formatCode>
                <c:ptCount val="9"/>
              </c:numCache>
            </c:numRef>
          </c:val>
          <c:smooth val="0"/>
          <c:extLst>
            <c:ext xmlns:c16="http://schemas.microsoft.com/office/drawing/2014/chart" uri="{C3380CC4-5D6E-409C-BE32-E72D297353CC}">
              <c16:uniqueId val="{00000002-3513-4D18-B928-B23D7E561C7D}"/>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2"/>
                <c:order val="2"/>
                <c:tx>
                  <c:strRef>
                    <c:extLst>
                      <c:ext uri="{02D57815-91ED-43cb-92C2-25804820EDAC}">
                        <c15:formulaRef>
                          <c15:sqref>【03】データ入力!$A$148</c15:sqref>
                        </c15:formulaRef>
                      </c:ext>
                    </c:extLst>
                    <c:strCache>
                      <c:ptCount val="1"/>
                      <c:pt idx="0">
                        <c:v>県内順位</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【03】データ入力!$B$145:$J$145</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【03】データ入力!$B$148:$J$148</c15:sqref>
                        </c15:formulaRef>
                      </c:ext>
                    </c:extLst>
                    <c:numCache>
                      <c:formatCode>General</c:formatCode>
                      <c:ptCount val="9"/>
                    </c:numCache>
                  </c:numRef>
                </c:val>
                <c:smooth val="0"/>
                <c:extLst>
                  <c:ext xmlns:c16="http://schemas.microsoft.com/office/drawing/2014/chart" uri="{C3380CC4-5D6E-409C-BE32-E72D297353CC}">
                    <c16:uniqueId val="{00000008-3513-4D18-B928-B23D7E561C7D}"/>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7645344505748"/>
          <c:h val="5.71650453228582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【03】データ入力!$A$152</c:f>
          <c:strCache>
            <c:ptCount val="1"/>
            <c:pt idx="0">
              <c:v>No.5　血圧の有所見者の割合
（収縮期血圧130mmHg以上）</c:v>
            </c:pt>
          </c:strCache>
        </c:strRef>
      </c:tx>
      <c:layout>
        <c:manualLayout>
          <c:xMode val="edge"/>
          <c:yMode val="edge"/>
          <c:x val="0.32124945884081063"/>
          <c:y val="3.8556802297026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【03】データ入力!$A$153</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【03】データ入力!$B$152:$J$152</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【03】データ入力!$B$153:$J$153</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8BD-4F8C-8CF6-5FA24A5DC1B2}"/>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【03】データ入力!$A$154</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【03】データ入力!$B$152:$J$153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【03】データ入力!$B$154:$J$154</c:f>
              <c:numCache>
                <c:formatCode>0.0_);[Red]\(0.0\)</c:formatCode>
                <c:ptCount val="9"/>
              </c:numCache>
            </c:numRef>
          </c:val>
          <c:smooth val="0"/>
          <c:extLst>
            <c:ext xmlns:c16="http://schemas.microsoft.com/office/drawing/2014/chart" uri="{C3380CC4-5D6E-409C-BE32-E72D297353CC}">
              <c16:uniqueId val="{00000001-28BD-4F8C-8CF6-5FA24A5DC1B2}"/>
            </c:ext>
          </c:extLst>
        </c:ser>
        <c:ser>
          <c:idx val="2"/>
          <c:order val="2"/>
          <c:tx>
            <c:strRef>
              <c:f>【03】データ入力!$A$156</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【03】データ入力!$B$152:$J$153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【03】データ入力!$B$156:$J$156</c:f>
              <c:numCache>
                <c:formatCode>0.0_);[Red]\(0.0\)</c:formatCode>
                <c:ptCount val="9"/>
              </c:numCache>
            </c:numRef>
          </c:val>
          <c:smooth val="0"/>
          <c:extLst>
            <c:ext xmlns:c16="http://schemas.microsoft.com/office/drawing/2014/chart" uri="{C3380CC4-5D6E-409C-BE32-E72D297353CC}">
              <c16:uniqueId val="{00000004-28BD-4F8C-8CF6-5FA24A5DC1B2}"/>
            </c:ext>
          </c:extLst>
        </c:ser>
        <c:ser>
          <c:idx val="4"/>
          <c:order val="3"/>
          <c:tx>
            <c:strRef>
              <c:f>【03】データ入力!$A$157</c:f>
              <c:strCache>
                <c:ptCount val="1"/>
                <c:pt idx="0">
                  <c:v>目標値</c:v>
                </c:pt>
              </c:strCache>
            </c:strRef>
          </c:tx>
          <c:spPr>
            <a:ln w="28575" cap="rnd">
              <a:solidFill>
                <a:srgbClr val="FF0000"/>
              </a:solidFill>
              <a:round/>
            </a:ln>
            <a:effectLst/>
          </c:spPr>
          <c:marker>
            <c:symbol val="none"/>
          </c:marker>
          <c:cat>
            <c:strRef>
              <c:f>【03】データ入力!$B$152:$J$153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【03】データ入力!$B$157:$J$157</c:f>
              <c:numCache>
                <c:formatCode>0.0_);[Red]\(0.0\)</c:formatCode>
                <c:ptCount val="9"/>
              </c:numCache>
            </c:numRef>
          </c:val>
          <c:smooth val="0"/>
          <c:extLst>
            <c:ext xmlns:c16="http://schemas.microsoft.com/office/drawing/2014/chart" uri="{C3380CC4-5D6E-409C-BE32-E72D297353CC}">
              <c16:uniqueId val="{00000002-28BD-4F8C-8CF6-5FA24A5DC1B2}"/>
            </c:ext>
          </c:extLst>
        </c:ser>
        <c:dLbls>
          <c:showLegendKey val="0"/>
          <c:showVal val="0"/>
          <c:showCatName val="0"/>
          <c:showSerName val="0"/>
          <c:showPercent val="0"/>
          <c:showBubbleSize val="0"/>
        </c:dLbls>
        <c:marker val="1"/>
        <c:smooth val="0"/>
        <c:axId val="367058824"/>
        <c:axId val="367049824"/>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7645344505748"/>
          <c:h val="5.7125613965294718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【03】データ入力!$A$159</c:f>
          <c:strCache>
            <c:ptCount val="1"/>
            <c:pt idx="0">
              <c:v>No.5　血圧の有所見者の割合
（拡張期血圧85mmHg以上）</c:v>
            </c:pt>
          </c:strCache>
        </c:strRef>
      </c:tx>
      <c:layout>
        <c:manualLayout>
          <c:xMode val="edge"/>
          <c:yMode val="edge"/>
          <c:x val="0.32124945884081063"/>
          <c:y val="3.8556802297026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【03】データ入力!$A$160</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【03】データ入力!$B$159:$J$159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【03】データ入力!$B$160:$J$160</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5CE-450B-A7D5-523B703D4359}"/>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【03】データ入力!$A$161</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【03】データ入力!$B$159:$J$159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【03】データ入力!$B$161:$J$161</c:f>
              <c:numCache>
                <c:formatCode>0.0_);[Red]\(0.0\)</c:formatCode>
                <c:ptCount val="9"/>
              </c:numCache>
            </c:numRef>
          </c:val>
          <c:smooth val="0"/>
          <c:extLst>
            <c:ext xmlns:c16="http://schemas.microsoft.com/office/drawing/2014/chart" uri="{C3380CC4-5D6E-409C-BE32-E72D297353CC}">
              <c16:uniqueId val="{00000001-15CE-450B-A7D5-523B703D4359}"/>
            </c:ext>
          </c:extLst>
        </c:ser>
        <c:ser>
          <c:idx val="2"/>
          <c:order val="3"/>
          <c:tx>
            <c:strRef>
              <c:f>【03】データ入力!$A$163</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【03】データ入力!$B$159:$J$159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【03】データ入力!$B$163:$J$163</c:f>
              <c:numCache>
                <c:formatCode>0.0_);[Red]\(0.0\)</c:formatCode>
                <c:ptCount val="9"/>
              </c:numCache>
            </c:numRef>
          </c:val>
          <c:smooth val="0"/>
          <c:extLst>
            <c:ext xmlns:c16="http://schemas.microsoft.com/office/drawing/2014/chart" uri="{C3380CC4-5D6E-409C-BE32-E72D297353CC}">
              <c16:uniqueId val="{00000002-15CE-450B-A7D5-523B703D4359}"/>
            </c:ext>
          </c:extLst>
        </c:ser>
        <c:ser>
          <c:idx val="4"/>
          <c:order val="4"/>
          <c:tx>
            <c:strRef>
              <c:f>【03】データ入力!$A$164</c:f>
              <c:strCache>
                <c:ptCount val="1"/>
                <c:pt idx="0">
                  <c:v>目標値</c:v>
                </c:pt>
              </c:strCache>
            </c:strRef>
          </c:tx>
          <c:spPr>
            <a:ln w="28575" cap="rnd">
              <a:solidFill>
                <a:srgbClr val="FF0000"/>
              </a:solidFill>
              <a:round/>
            </a:ln>
            <a:effectLst/>
          </c:spPr>
          <c:marker>
            <c:symbol val="none"/>
          </c:marker>
          <c:cat>
            <c:strRef>
              <c:f>【03】データ入力!$B$159:$J$159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【03】データ入力!$B$164:$J$164</c:f>
              <c:numCache>
                <c:formatCode>0.0_);[Red]\(0.0\)</c:formatCode>
                <c:ptCount val="9"/>
              </c:numCache>
            </c:numRef>
          </c:val>
          <c:smooth val="0"/>
          <c:extLst>
            <c:ext xmlns:c16="http://schemas.microsoft.com/office/drawing/2014/chart" uri="{C3380CC4-5D6E-409C-BE32-E72D297353CC}">
              <c16:uniqueId val="{00000003-15CE-450B-A7D5-523B703D4359}"/>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3"/>
                <c:order val="2"/>
                <c:tx>
                  <c:strRef>
                    <c:extLst>
                      <c:ext uri="{02D57815-91ED-43cb-92C2-25804820EDAC}">
                        <c15:formulaRef>
                          <c15:sqref>【03】データ入力!$A$162</c15:sqref>
                        </c15:formulaRef>
                      </c:ext>
                    </c:extLst>
                    <c:strCache>
                      <c:ptCount val="1"/>
                      <c:pt idx="0">
                        <c:v>県内順位</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【03】データ入力!$B$159:$J$159</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【03】データ入力!$B$162:$J$162</c15:sqref>
                        </c15:formulaRef>
                      </c:ext>
                    </c:extLst>
                    <c:numCache>
                      <c:formatCode>General</c:formatCode>
                      <c:ptCount val="9"/>
                    </c:numCache>
                  </c:numRef>
                </c:val>
                <c:smooth val="0"/>
                <c:extLst>
                  <c:ext xmlns:c16="http://schemas.microsoft.com/office/drawing/2014/chart" uri="{C3380CC4-5D6E-409C-BE32-E72D297353CC}">
                    <c16:uniqueId val="{00000004-15CE-450B-A7D5-523B703D4359}"/>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7645344505748"/>
          <c:h val="5.7165023772579426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【03】データ入力!$A$166</c:f>
          <c:strCache>
            <c:ptCount val="1"/>
            <c:pt idx="0">
              <c:v>No.6　脂質の有所見者の割合
（HDLｺﾚｽﾃﾛｰﾙ40mg/dl未満）</c:v>
            </c:pt>
          </c:strCache>
        </c:strRef>
      </c:tx>
      <c:layout>
        <c:manualLayout>
          <c:xMode val="edge"/>
          <c:yMode val="edge"/>
          <c:x val="0.32124945884081063"/>
          <c:y val="3.8556802297026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【03】データ入力!$A$167</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【03】データ入力!$B$166:$J$166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【03】データ入力!$B$167:$J$167</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6BE-4908-933B-8883DAD94D61}"/>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【03】データ入力!$A$168</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【03】データ入力!$B$166:$J$166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【03】データ入力!$B$168:$J$168</c:f>
              <c:numCache>
                <c:formatCode>0.0_);[Red]\(0.0\)</c:formatCode>
                <c:ptCount val="9"/>
              </c:numCache>
            </c:numRef>
          </c:val>
          <c:smooth val="0"/>
          <c:extLst>
            <c:ext xmlns:c16="http://schemas.microsoft.com/office/drawing/2014/chart" uri="{C3380CC4-5D6E-409C-BE32-E72D297353CC}">
              <c16:uniqueId val="{00000001-26BE-4908-933B-8883DAD94D61}"/>
            </c:ext>
          </c:extLst>
        </c:ser>
        <c:ser>
          <c:idx val="3"/>
          <c:order val="3"/>
          <c:tx>
            <c:strRef>
              <c:f>【03】データ入力!$A$170</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【03】データ入力!$B$166:$J$166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【03】データ入力!$B$170:$J$170</c:f>
              <c:numCache>
                <c:formatCode>0.0_);[Red]\(0.0\)</c:formatCode>
                <c:ptCount val="9"/>
              </c:numCache>
            </c:numRef>
          </c:val>
          <c:smooth val="0"/>
          <c:extLst>
            <c:ext xmlns:c16="http://schemas.microsoft.com/office/drawing/2014/chart" uri="{C3380CC4-5D6E-409C-BE32-E72D297353CC}">
              <c16:uniqueId val="{00000004-26BE-4908-933B-8883DAD94D61}"/>
            </c:ext>
          </c:extLst>
        </c:ser>
        <c:ser>
          <c:idx val="2"/>
          <c:order val="4"/>
          <c:tx>
            <c:strRef>
              <c:f>【03】データ入力!$A$171</c:f>
              <c:strCache>
                <c:ptCount val="1"/>
                <c:pt idx="0">
                  <c:v>目標値</c:v>
                </c:pt>
              </c:strCache>
            </c:strRef>
          </c:tx>
          <c:spPr>
            <a:ln w="28575" cap="rnd">
              <a:solidFill>
                <a:srgbClr val="FF0000"/>
              </a:solidFill>
              <a:round/>
            </a:ln>
            <a:effectLst/>
          </c:spPr>
          <c:marker>
            <c:symbol val="none"/>
          </c:marker>
          <c:cat>
            <c:strRef>
              <c:f>【03】データ入力!$B$166:$J$166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【03】データ入力!$B$171:$J$171</c:f>
              <c:numCache>
                <c:formatCode>0.0_);[Red]\(0.0\)</c:formatCode>
                <c:ptCount val="9"/>
              </c:numCache>
            </c:numRef>
          </c:val>
          <c:smooth val="0"/>
          <c:extLst>
            <c:ext xmlns:c16="http://schemas.microsoft.com/office/drawing/2014/chart" uri="{C3380CC4-5D6E-409C-BE32-E72D297353CC}">
              <c16:uniqueId val="{00000002-26BE-4908-933B-8883DAD94D61}"/>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4"/>
                <c:order val="2"/>
                <c:tx>
                  <c:strRef>
                    <c:extLst>
                      <c:ext uri="{02D57815-91ED-43cb-92C2-25804820EDAC}">
                        <c15:formulaRef>
                          <c15:sqref>【03】データ入力!$A$169</c15:sqref>
                        </c15:formulaRef>
                      </c:ext>
                    </c:extLst>
                    <c:strCache>
                      <c:ptCount val="1"/>
                      <c:pt idx="0">
                        <c:v>県内順位</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uri="{02D57815-91ED-43cb-92C2-25804820EDAC}">
                        <c15:formulaRef>
                          <c15:sqref>【03】データ入力!$B$166:$J$166</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【03】データ入力!$B$169:$J$169</c15:sqref>
                        </c15:formulaRef>
                      </c:ext>
                    </c:extLst>
                    <c:numCache>
                      <c:formatCode>General</c:formatCode>
                      <c:ptCount val="9"/>
                    </c:numCache>
                  </c:numRef>
                </c:val>
                <c:smooth val="0"/>
                <c:extLst>
                  <c:ext xmlns:c16="http://schemas.microsoft.com/office/drawing/2014/chart" uri="{C3380CC4-5D6E-409C-BE32-E72D297353CC}">
                    <c16:uniqueId val="{00000005-26BE-4908-933B-8883DAD94D61}"/>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7645344505748"/>
          <c:h val="5.71650453228582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【03】データ入力!$A$173</c:f>
          <c:strCache>
            <c:ptCount val="1"/>
            <c:pt idx="0">
              <c:v>No.6　脂質の有所見者の割合
（中性脂肪150mg/dl以上）</c:v>
            </c:pt>
          </c:strCache>
        </c:strRef>
      </c:tx>
      <c:layout>
        <c:manualLayout>
          <c:xMode val="edge"/>
          <c:yMode val="edge"/>
          <c:x val="0.32124945884081063"/>
          <c:y val="3.8556802297026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【03】データ入力!$A$174</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【03】データ入力!$B$173:$J$173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【03】データ入力!$B$174:$J$174</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94B-4501-91AF-5F83CE9AFCDC}"/>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【03】データ入力!$A$175</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【03】データ入力!$B$173:$J$173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【03】データ入力!$B$175:$J$175</c:f>
              <c:numCache>
                <c:formatCode>0.0_);[Red]\(0.0\)</c:formatCode>
                <c:ptCount val="9"/>
              </c:numCache>
            </c:numRef>
          </c:val>
          <c:smooth val="0"/>
          <c:extLst>
            <c:ext xmlns:c16="http://schemas.microsoft.com/office/drawing/2014/chart" uri="{C3380CC4-5D6E-409C-BE32-E72D297353CC}">
              <c16:uniqueId val="{00000001-A94B-4501-91AF-5F83CE9AFCDC}"/>
            </c:ext>
          </c:extLst>
        </c:ser>
        <c:ser>
          <c:idx val="4"/>
          <c:order val="3"/>
          <c:tx>
            <c:strRef>
              <c:f>【03】データ入力!$A$177</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【03】データ入力!$B$173:$J$173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【03】データ入力!$B$177:$J$177</c:f>
              <c:numCache>
                <c:formatCode>0.0_);[Red]\(0.0\)</c:formatCode>
                <c:ptCount val="9"/>
              </c:numCache>
            </c:numRef>
          </c:val>
          <c:smooth val="0"/>
          <c:extLst>
            <c:ext xmlns:c16="http://schemas.microsoft.com/office/drawing/2014/chart" uri="{C3380CC4-5D6E-409C-BE32-E72D297353CC}">
              <c16:uniqueId val="{00000004-A94B-4501-91AF-5F83CE9AFCDC}"/>
            </c:ext>
          </c:extLst>
        </c:ser>
        <c:ser>
          <c:idx val="3"/>
          <c:order val="4"/>
          <c:tx>
            <c:strRef>
              <c:f>【03】データ入力!$A$178</c:f>
              <c:strCache>
                <c:ptCount val="1"/>
                <c:pt idx="0">
                  <c:v>目標値</c:v>
                </c:pt>
              </c:strCache>
            </c:strRef>
          </c:tx>
          <c:spPr>
            <a:ln w="28575" cap="rnd">
              <a:solidFill>
                <a:srgbClr val="FF0000"/>
              </a:solidFill>
              <a:round/>
            </a:ln>
            <a:effectLst/>
          </c:spPr>
          <c:marker>
            <c:symbol val="none"/>
          </c:marker>
          <c:cat>
            <c:strRef>
              <c:f>【03】データ入力!$B$173:$J$173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【03】データ入力!$B$178:$J$178</c:f>
              <c:numCache>
                <c:formatCode>0.0_);[Red]\(0.0\)</c:formatCode>
                <c:ptCount val="9"/>
              </c:numCache>
            </c:numRef>
          </c:val>
          <c:smooth val="0"/>
          <c:extLst>
            <c:ext xmlns:c16="http://schemas.microsoft.com/office/drawing/2014/chart" uri="{C3380CC4-5D6E-409C-BE32-E72D297353CC}">
              <c16:uniqueId val="{00000002-A94B-4501-91AF-5F83CE9AFCDC}"/>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2"/>
                <c:order val="2"/>
                <c:tx>
                  <c:strRef>
                    <c:extLst>
                      <c:ext uri="{02D57815-91ED-43cb-92C2-25804820EDAC}">
                        <c15:formulaRef>
                          <c15:sqref>【03】データ入力!$A$176</c15:sqref>
                        </c15:formulaRef>
                      </c:ext>
                    </c:extLst>
                    <c:strCache>
                      <c:ptCount val="1"/>
                      <c:pt idx="0">
                        <c:v>県内順位</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【03】データ入力!$B$173:$J$173</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【03】データ入力!$B$176:$J$176</c15:sqref>
                        </c15:formulaRef>
                      </c:ext>
                    </c:extLst>
                    <c:numCache>
                      <c:formatCode>General</c:formatCode>
                      <c:ptCount val="9"/>
                    </c:numCache>
                  </c:numRef>
                </c:val>
                <c:smooth val="0"/>
                <c:extLst>
                  <c:ext xmlns:c16="http://schemas.microsoft.com/office/drawing/2014/chart" uri="{C3380CC4-5D6E-409C-BE32-E72D297353CC}">
                    <c16:uniqueId val="{00000005-A94B-4501-91AF-5F83CE9AFCDC}"/>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7645344505748"/>
          <c:h val="5.7165023772579426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【03】データ入力!$A$180</c:f>
          <c:strCache>
            <c:ptCount val="1"/>
            <c:pt idx="0">
              <c:v>No.6　脂質の有所見者の割合
（LDLｺﾚｽﾃﾛｰﾙ120mg/dl以上）</c:v>
            </c:pt>
          </c:strCache>
        </c:strRef>
      </c:tx>
      <c:layout>
        <c:manualLayout>
          <c:xMode val="edge"/>
          <c:yMode val="edge"/>
          <c:x val="0.32124945884081063"/>
          <c:y val="3.8556802297026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【03】データ入力!$A$181</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【03】データ入力!$B$180:$J$180</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【03】データ入力!$B$181:$J$181</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2E1-4442-A55A-79477045E035}"/>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【03】データ入力!$A$182</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【03】データ入力!$B$180:$J$180</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【03】データ入力!$B$182:$J$182</c:f>
              <c:numCache>
                <c:formatCode>0.0_);[Red]\(0.0\)</c:formatCode>
                <c:ptCount val="9"/>
              </c:numCache>
            </c:numRef>
          </c:val>
          <c:smooth val="0"/>
          <c:extLst>
            <c:ext xmlns:c16="http://schemas.microsoft.com/office/drawing/2014/chart" uri="{C3380CC4-5D6E-409C-BE32-E72D297353CC}">
              <c16:uniqueId val="{00000001-C2E1-4442-A55A-79477045E035}"/>
            </c:ext>
          </c:extLst>
        </c:ser>
        <c:ser>
          <c:idx val="2"/>
          <c:order val="3"/>
          <c:tx>
            <c:strRef>
              <c:f>【03】データ入力!$A$184</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【03】データ入力!$B$180:$J$180</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【03】データ入力!$B$184:$J$184</c:f>
              <c:numCache>
                <c:formatCode>0.0_);[Red]\(0.0\)</c:formatCode>
                <c:ptCount val="9"/>
              </c:numCache>
            </c:numRef>
          </c:val>
          <c:smooth val="0"/>
          <c:extLst>
            <c:ext xmlns:c16="http://schemas.microsoft.com/office/drawing/2014/chart" uri="{C3380CC4-5D6E-409C-BE32-E72D297353CC}">
              <c16:uniqueId val="{00000004-C2E1-4442-A55A-79477045E035}"/>
            </c:ext>
          </c:extLst>
        </c:ser>
        <c:ser>
          <c:idx val="4"/>
          <c:order val="4"/>
          <c:tx>
            <c:strRef>
              <c:f>【03】データ入力!$A$185</c:f>
              <c:strCache>
                <c:ptCount val="1"/>
                <c:pt idx="0">
                  <c:v>目標値</c:v>
                </c:pt>
              </c:strCache>
            </c:strRef>
          </c:tx>
          <c:spPr>
            <a:ln w="28575" cap="rnd">
              <a:solidFill>
                <a:srgbClr val="FF0000"/>
              </a:solidFill>
              <a:round/>
            </a:ln>
            <a:effectLst/>
          </c:spPr>
          <c:marker>
            <c:symbol val="none"/>
          </c:marker>
          <c:cat>
            <c:strRef>
              <c:f>【03】データ入力!$B$180:$J$180</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【03】データ入力!$B$185:$J$185</c:f>
              <c:numCache>
                <c:formatCode>0.0_);[Red]\(0.0\)</c:formatCode>
                <c:ptCount val="9"/>
              </c:numCache>
            </c:numRef>
          </c:val>
          <c:smooth val="0"/>
          <c:extLst>
            <c:ext xmlns:c16="http://schemas.microsoft.com/office/drawing/2014/chart" uri="{C3380CC4-5D6E-409C-BE32-E72D297353CC}">
              <c16:uniqueId val="{00000002-C2E1-4442-A55A-79477045E035}"/>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3"/>
                <c:order val="2"/>
                <c:tx>
                  <c:strRef>
                    <c:extLst>
                      <c:ext uri="{02D57815-91ED-43cb-92C2-25804820EDAC}">
                        <c15:formulaRef>
                          <c15:sqref>【03】データ入力!$A$183</c15:sqref>
                        </c15:formulaRef>
                      </c:ext>
                    </c:extLst>
                    <c:strCache>
                      <c:ptCount val="1"/>
                      <c:pt idx="0">
                        <c:v>県内順位</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【03】データ入力!$B$180:$J$180</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【03】データ入力!$B$183:$J$183</c15:sqref>
                        </c15:formulaRef>
                      </c:ext>
                    </c:extLst>
                    <c:numCache>
                      <c:formatCode>General</c:formatCode>
                      <c:ptCount val="9"/>
                    </c:numCache>
                  </c:numRef>
                </c:val>
                <c:smooth val="0"/>
                <c:extLst>
                  <c:ext xmlns:c16="http://schemas.microsoft.com/office/drawing/2014/chart" uri="{C3380CC4-5D6E-409C-BE32-E72D297353CC}">
                    <c16:uniqueId val="{00000005-C2E1-4442-A55A-79477045E035}"/>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7645344505748"/>
          <c:h val="5.7165023772579426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【03】データ入力!$A$196</c:f>
          <c:strCache>
            <c:ptCount val="1"/>
            <c:pt idx="0">
              <c:v>No.7　糖尿病の受療割合</c:v>
            </c:pt>
          </c:strCache>
        </c:strRef>
      </c:tx>
      <c:layout>
        <c:manualLayout>
          <c:xMode val="edge"/>
          <c:yMode val="edge"/>
          <c:x val="0.36296331751459515"/>
          <c:y val="3.8615023385821262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【03】データ入力!$A$197</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【03】データ入力!$B$196:$J$196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【03】データ入力!$B$197:$J$197</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089-4805-AA41-F3C70FDF416B}"/>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【03】データ入力!$A$198</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【03】データ入力!$B$196:$J$196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【03】データ入力!$B$198:$J$198</c:f>
              <c:numCache>
                <c:formatCode>0.0_);[Red]\(0.0\)</c:formatCode>
                <c:ptCount val="9"/>
              </c:numCache>
            </c:numRef>
          </c:val>
          <c:smooth val="0"/>
          <c:extLst>
            <c:ext xmlns:c16="http://schemas.microsoft.com/office/drawing/2014/chart" uri="{C3380CC4-5D6E-409C-BE32-E72D297353CC}">
              <c16:uniqueId val="{00000001-4089-4805-AA41-F3C70FDF416B}"/>
            </c:ext>
          </c:extLst>
        </c:ser>
        <c:ser>
          <c:idx val="2"/>
          <c:order val="3"/>
          <c:tx>
            <c:strRef>
              <c:f>【03】データ入力!$A$200</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【03】データ入力!$B$196:$J$196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【03】データ入力!$B$200:$J$200</c:f>
              <c:numCache>
                <c:formatCode>0.0_);[Red]\(0.0\)</c:formatCode>
                <c:ptCount val="9"/>
              </c:numCache>
            </c:numRef>
          </c:val>
          <c:smooth val="0"/>
          <c:extLst xmlns:c15="http://schemas.microsoft.com/office/drawing/2012/chart">
            <c:ext xmlns:c16="http://schemas.microsoft.com/office/drawing/2014/chart" uri="{C3380CC4-5D6E-409C-BE32-E72D297353CC}">
              <c16:uniqueId val="{00000005-4089-4805-AA41-F3C70FDF416B}"/>
            </c:ext>
          </c:extLst>
        </c:ser>
        <c:ser>
          <c:idx val="3"/>
          <c:order val="4"/>
          <c:tx>
            <c:strRef>
              <c:f>【03】データ入力!$A$201</c:f>
              <c:strCache>
                <c:ptCount val="1"/>
                <c:pt idx="0">
                  <c:v>目標値</c:v>
                </c:pt>
              </c:strCache>
            </c:strRef>
          </c:tx>
          <c:spPr>
            <a:ln w="28575" cap="rnd">
              <a:solidFill>
                <a:srgbClr val="FF0000"/>
              </a:solidFill>
              <a:round/>
            </a:ln>
            <a:effectLst/>
          </c:spPr>
          <c:marker>
            <c:symbol val="none"/>
          </c:marker>
          <c:cat>
            <c:strRef>
              <c:f>【03】データ入力!$B$196:$J$196</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【03】データ入力!$B$201:$J$201</c:f>
              <c:numCache>
                <c:formatCode>0.0_);[Red]\(0.0\)</c:formatCode>
                <c:ptCount val="9"/>
              </c:numCache>
            </c:numRef>
          </c:val>
          <c:smooth val="0"/>
          <c:extLst>
            <c:ext xmlns:c16="http://schemas.microsoft.com/office/drawing/2014/chart" uri="{C3380CC4-5D6E-409C-BE32-E72D297353CC}">
              <c16:uniqueId val="{00000002-4089-4805-AA41-F3C70FDF416B}"/>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4"/>
                <c:order val="2"/>
                <c:tx>
                  <c:strRef>
                    <c:extLst>
                      <c:ext uri="{02D57815-91ED-43cb-92C2-25804820EDAC}">
                        <c15:formulaRef>
                          <c15:sqref>【03】データ入力!$A$199</c15:sqref>
                        </c15:formulaRef>
                      </c:ext>
                    </c:extLst>
                    <c:strCache>
                      <c:ptCount val="1"/>
                      <c:pt idx="0">
                        <c:v>県内順位</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uri="{02D57815-91ED-43cb-92C2-25804820EDAC}">
                        <c15:formulaRef>
                          <c15:sqref>【03】データ入力!$B$196:$J$196</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【03】データ入力!$B$199:$J$199</c15:sqref>
                        </c15:formulaRef>
                      </c:ext>
                    </c:extLst>
                    <c:numCache>
                      <c:formatCode>General</c:formatCode>
                      <c:ptCount val="9"/>
                    </c:numCache>
                  </c:numRef>
                </c:val>
                <c:smooth val="0"/>
                <c:extLst>
                  <c:ext xmlns:c16="http://schemas.microsoft.com/office/drawing/2014/chart" uri="{C3380CC4-5D6E-409C-BE32-E72D297353CC}">
                    <c16:uniqueId val="{00000006-4089-4805-AA41-F3C70FDF416B}"/>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2725839352759"/>
          <c:h val="5.6953795605140183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【03】データ入力!$A$24</c:f>
          <c:strCache>
            <c:ptCount val="1"/>
            <c:pt idx="0">
              <c:v>No.2　平均自立期間（男性）</c:v>
            </c:pt>
          </c:strCache>
        </c:strRef>
      </c:tx>
      <c:layout>
        <c:manualLayout>
          <c:xMode val="edge"/>
          <c:yMode val="edge"/>
          <c:x val="0.34202243673558524"/>
          <c:y val="3.8614921168554472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【03】データ入力!$A$25</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【03】データ入力!$B$24:$J$24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【03】データ入力!$B$25:$J$25</c:f>
              <c:numCache>
                <c:formatCode>General</c:formatCode>
                <c:ptCount val="9"/>
              </c:numCache>
            </c:numRef>
          </c:val>
          <c:extLst>
            <c:ext xmlns:c16="http://schemas.microsoft.com/office/drawing/2014/chart" uri="{C3380CC4-5D6E-409C-BE32-E72D297353CC}">
              <c16:uniqueId val="{00000000-744A-4BBA-ABFC-CCE053C948BC}"/>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【03】データ入力!$A$27</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【03】データ入力!$B$24:$J$24</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【03】データ入力!$B$27:$J$27</c15:sqref>
                        </c15:formulaRef>
                      </c:ext>
                    </c:extLst>
                    <c:numCache>
                      <c:formatCode>General</c:formatCode>
                      <c:ptCount val="9"/>
                    </c:numCache>
                  </c:numRef>
                </c:val>
                <c:extLst>
                  <c:ext xmlns:c16="http://schemas.microsoft.com/office/drawing/2014/chart" uri="{C3380CC4-5D6E-409C-BE32-E72D297353CC}">
                    <c16:uniqueId val="{00000005-744A-4BBA-ABFC-CCE053C948BC}"/>
                  </c:ext>
                </c:extLst>
              </c15:ser>
            </c15:filteredBarSeries>
          </c:ext>
        </c:extLst>
      </c:barChart>
      <c:lineChart>
        <c:grouping val="standard"/>
        <c:varyColors val="0"/>
        <c:ser>
          <c:idx val="1"/>
          <c:order val="1"/>
          <c:tx>
            <c:strRef>
              <c:f>【03】データ入力!$A$26</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【03】データ入力!$B$24:$J$24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【03】データ入力!$B$26:$J$26</c:f>
              <c:numCache>
                <c:formatCode>General</c:formatCode>
                <c:ptCount val="9"/>
              </c:numCache>
            </c:numRef>
          </c:val>
          <c:smooth val="0"/>
          <c:extLst>
            <c:ext xmlns:c16="http://schemas.microsoft.com/office/drawing/2014/chart" uri="{C3380CC4-5D6E-409C-BE32-E72D297353CC}">
              <c16:uniqueId val="{00000001-744A-4BBA-ABFC-CCE053C948BC}"/>
            </c:ext>
          </c:extLst>
        </c:ser>
        <c:ser>
          <c:idx val="3"/>
          <c:order val="3"/>
          <c:tx>
            <c:strRef>
              <c:f>【03】データ入力!$A$28</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【03】データ入力!$B$24:$J$24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【03】データ入力!$B$28:$J$28</c:f>
              <c:numCache>
                <c:formatCode>General</c:formatCode>
                <c:ptCount val="9"/>
              </c:numCache>
            </c:numRef>
          </c:val>
          <c:smooth val="0"/>
          <c:extLst>
            <c:ext xmlns:c16="http://schemas.microsoft.com/office/drawing/2014/chart" uri="{C3380CC4-5D6E-409C-BE32-E72D297353CC}">
              <c16:uniqueId val="{00000002-744A-4BBA-ABFC-CCE053C948BC}"/>
            </c:ext>
          </c:extLst>
        </c:ser>
        <c:ser>
          <c:idx val="4"/>
          <c:order val="4"/>
          <c:tx>
            <c:strRef>
              <c:f>【03】データ入力!$A$29</c:f>
              <c:strCache>
                <c:ptCount val="1"/>
                <c:pt idx="0">
                  <c:v>目標値</c:v>
                </c:pt>
              </c:strCache>
            </c:strRef>
          </c:tx>
          <c:spPr>
            <a:ln w="28575" cap="rnd">
              <a:solidFill>
                <a:srgbClr val="FF0000"/>
              </a:solidFill>
              <a:round/>
            </a:ln>
            <a:effectLst/>
          </c:spPr>
          <c:marker>
            <c:symbol val="none"/>
          </c:marker>
          <c:cat>
            <c:strRef>
              <c:f>【03】データ入力!$B$24:$J$24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【03】データ入力!$B$29:$J$29</c:f>
              <c:numCache>
                <c:formatCode>General</c:formatCode>
                <c:ptCount val="9"/>
              </c:numCache>
            </c:numRef>
          </c:val>
          <c:smooth val="0"/>
          <c:extLst>
            <c:ext xmlns:c16="http://schemas.microsoft.com/office/drawing/2014/chart" uri="{C3380CC4-5D6E-409C-BE32-E72D297353CC}">
              <c16:uniqueId val="{00000004-744A-4BBA-ABFC-CCE053C948BC}"/>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majorUnit val="4"/>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【03】データ入力!$A$203</c:f>
          <c:strCache>
            <c:ptCount val="1"/>
            <c:pt idx="0">
              <c:v>No.8　高血圧症の受療割合</c:v>
            </c:pt>
          </c:strCache>
        </c:strRef>
      </c:tx>
      <c:layout>
        <c:manualLayout>
          <c:xMode val="edge"/>
          <c:yMode val="edge"/>
          <c:x val="0.34210473215370885"/>
          <c:y val="3.861510406615714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【03】データ入力!$A$204</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【03】データ入力!$B$203:$J$203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【03】データ入力!$B$204:$J$204</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547-4946-B077-E0583C553608}"/>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【03】データ入力!$A$205</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【03】データ入力!$B$203:$J$203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【03】データ入力!$B$205:$J$205</c:f>
              <c:numCache>
                <c:formatCode>0.0_);[Red]\(0.0\)</c:formatCode>
                <c:ptCount val="9"/>
              </c:numCache>
            </c:numRef>
          </c:val>
          <c:smooth val="0"/>
          <c:extLst>
            <c:ext xmlns:c16="http://schemas.microsoft.com/office/drawing/2014/chart" uri="{C3380CC4-5D6E-409C-BE32-E72D297353CC}">
              <c16:uniqueId val="{00000001-9547-4946-B077-E0583C553608}"/>
            </c:ext>
          </c:extLst>
        </c:ser>
        <c:ser>
          <c:idx val="4"/>
          <c:order val="3"/>
          <c:tx>
            <c:strRef>
              <c:f>【03】データ入力!$A$207</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【03】データ入力!$B$203:$J$203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【03】データ入力!$B$207:$J$207</c:f>
              <c:numCache>
                <c:formatCode>0.0_);[Red]\(0.0\)</c:formatCode>
                <c:ptCount val="9"/>
              </c:numCache>
            </c:numRef>
          </c:val>
          <c:smooth val="0"/>
          <c:extLst>
            <c:ext xmlns:c16="http://schemas.microsoft.com/office/drawing/2014/chart" uri="{C3380CC4-5D6E-409C-BE32-E72D297353CC}">
              <c16:uniqueId val="{00000004-9547-4946-B077-E0583C553608}"/>
            </c:ext>
          </c:extLst>
        </c:ser>
        <c:ser>
          <c:idx val="2"/>
          <c:order val="4"/>
          <c:tx>
            <c:strRef>
              <c:f>【03】データ入力!$A$208</c:f>
              <c:strCache>
                <c:ptCount val="1"/>
                <c:pt idx="0">
                  <c:v>目標値</c:v>
                </c:pt>
              </c:strCache>
            </c:strRef>
          </c:tx>
          <c:spPr>
            <a:ln w="28575" cap="rnd">
              <a:solidFill>
                <a:srgbClr val="FF0000"/>
              </a:solidFill>
              <a:round/>
            </a:ln>
            <a:effectLst/>
          </c:spPr>
          <c:marker>
            <c:symbol val="none"/>
          </c:marker>
          <c:cat>
            <c:strRef>
              <c:f>【03】データ入力!$B$203:$J$203</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【03】データ入力!$B$208:$J$208</c:f>
              <c:numCache>
                <c:formatCode>0.0_);[Red]\(0.0\)</c:formatCode>
                <c:ptCount val="9"/>
              </c:numCache>
            </c:numRef>
          </c:val>
          <c:smooth val="0"/>
          <c:extLst xmlns:c15="http://schemas.microsoft.com/office/drawing/2012/chart">
            <c:ext xmlns:c16="http://schemas.microsoft.com/office/drawing/2014/chart" uri="{C3380CC4-5D6E-409C-BE32-E72D297353CC}">
              <c16:uniqueId val="{00000002-9547-4946-B077-E0583C553608}"/>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3"/>
                <c:order val="2"/>
                <c:tx>
                  <c:strRef>
                    <c:extLst>
                      <c:ext uri="{02D57815-91ED-43cb-92C2-25804820EDAC}">
                        <c15:formulaRef>
                          <c15:sqref>【03】データ入力!$A$206</c15:sqref>
                        </c15:formulaRef>
                      </c:ext>
                    </c:extLst>
                    <c:strCache>
                      <c:ptCount val="1"/>
                      <c:pt idx="0">
                        <c:v>県内順位</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【03】データ入力!$B$203:$J$203</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【03】データ入力!$B$206:$J$206</c15:sqref>
                        </c15:formulaRef>
                      </c:ext>
                    </c:extLst>
                    <c:numCache>
                      <c:formatCode>General</c:formatCode>
                      <c:ptCount val="9"/>
                    </c:numCache>
                  </c:numRef>
                </c:val>
                <c:smooth val="0"/>
                <c:extLst>
                  <c:ext xmlns:c16="http://schemas.microsoft.com/office/drawing/2014/chart" uri="{C3380CC4-5D6E-409C-BE32-E72D297353CC}">
                    <c16:uniqueId val="{00000005-9547-4946-B077-E0583C553608}"/>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2725839352759"/>
          <c:h val="5.6953816996454049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【03】データ入力!$A$210</c:f>
          <c:strCache>
            <c:ptCount val="1"/>
            <c:pt idx="0">
              <c:v>No.9　HbA1c8.0%以上の者の割合</c:v>
            </c:pt>
          </c:strCache>
        </c:strRef>
      </c:tx>
      <c:layout>
        <c:manualLayout>
          <c:xMode val="edge"/>
          <c:yMode val="edge"/>
          <c:x val="0.27952897607104965"/>
          <c:y val="3.8615028982689349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【03】データ入力!$A$218</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【03】データ入力!$B$217:$J$217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【03】データ入力!$B$218:$J$218</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FCD-415D-8411-72E4F72885BF}"/>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【03】データ入力!$A$219</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【03】データ入力!$B$217:$J$217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【03】データ入力!$B$219:$J$219</c:f>
              <c:numCache>
                <c:formatCode>0.0_);[Red]\(0.0\)</c:formatCode>
                <c:ptCount val="9"/>
              </c:numCache>
            </c:numRef>
          </c:val>
          <c:smooth val="0"/>
          <c:extLst>
            <c:ext xmlns:c16="http://schemas.microsoft.com/office/drawing/2014/chart" uri="{C3380CC4-5D6E-409C-BE32-E72D297353CC}">
              <c16:uniqueId val="{00000001-5FCD-415D-8411-72E4F72885BF}"/>
            </c:ext>
          </c:extLst>
        </c:ser>
        <c:ser>
          <c:idx val="4"/>
          <c:order val="3"/>
          <c:tx>
            <c:strRef>
              <c:f>【03】データ入力!$A$221</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【03】データ入力!$B$217:$J$217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【03】データ入力!$B$221:$J$221</c:f>
              <c:numCache>
                <c:formatCode>0.0_);[Red]\(0.0\)</c:formatCode>
                <c:ptCount val="9"/>
              </c:numCache>
            </c:numRef>
          </c:val>
          <c:smooth val="0"/>
          <c:extLst>
            <c:ext xmlns:c16="http://schemas.microsoft.com/office/drawing/2014/chart" uri="{C3380CC4-5D6E-409C-BE32-E72D297353CC}">
              <c16:uniqueId val="{00000002-5FCD-415D-8411-72E4F72885BF}"/>
            </c:ext>
          </c:extLst>
        </c:ser>
        <c:ser>
          <c:idx val="2"/>
          <c:order val="4"/>
          <c:tx>
            <c:strRef>
              <c:f>【03】データ入力!$A$222</c:f>
              <c:strCache>
                <c:ptCount val="1"/>
                <c:pt idx="0">
                  <c:v>目標値</c:v>
                </c:pt>
              </c:strCache>
            </c:strRef>
          </c:tx>
          <c:spPr>
            <a:ln w="28575" cap="rnd">
              <a:solidFill>
                <a:srgbClr val="FF0000"/>
              </a:solidFill>
              <a:round/>
            </a:ln>
            <a:effectLst/>
          </c:spPr>
          <c:marker>
            <c:symbol val="none"/>
          </c:marker>
          <c:cat>
            <c:strRef>
              <c:f>【03】データ入力!$B$217:$J$217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【03】データ入力!$B$222:$J$222</c:f>
              <c:numCache>
                <c:formatCode>0.0_);[Red]\(0.0\)</c:formatCode>
                <c:ptCount val="9"/>
              </c:numCache>
            </c:numRef>
          </c:val>
          <c:smooth val="0"/>
          <c:extLst xmlns:c15="http://schemas.microsoft.com/office/drawing/2012/chart">
            <c:ext xmlns:c16="http://schemas.microsoft.com/office/drawing/2014/chart" uri="{C3380CC4-5D6E-409C-BE32-E72D297353CC}">
              <c16:uniqueId val="{00000003-5FCD-415D-8411-72E4F72885BF}"/>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3"/>
                <c:order val="2"/>
                <c:tx>
                  <c:strRef>
                    <c:extLst>
                      <c:ext uri="{02D57815-91ED-43cb-92C2-25804820EDAC}">
                        <c15:formulaRef>
                          <c15:sqref>【03】データ入力!$A$220</c15:sqref>
                        </c15:formulaRef>
                      </c:ext>
                    </c:extLst>
                    <c:strCache>
                      <c:ptCount val="1"/>
                      <c:pt idx="0">
                        <c:v>県内順位</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【03】データ入力!$B$217:$J$217</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【03】データ入力!$B$220:$J$220</c15:sqref>
                        </c15:formulaRef>
                      </c:ext>
                    </c:extLst>
                    <c:numCache>
                      <c:formatCode>General</c:formatCode>
                      <c:ptCount val="9"/>
                    </c:numCache>
                  </c:numRef>
                </c:val>
                <c:smooth val="0"/>
                <c:extLst>
                  <c:ext xmlns:c16="http://schemas.microsoft.com/office/drawing/2014/chart" uri="{C3380CC4-5D6E-409C-BE32-E72D297353CC}">
                    <c16:uniqueId val="{00000004-5FCD-415D-8411-72E4F72885BF}"/>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2725839352759"/>
          <c:h val="5.6914697765231656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【03】データ入力!$A$232</c:f>
          <c:strCache>
            <c:ptCount val="1"/>
            <c:pt idx="0">
              <c:v>（被保険者千人対新規人工透析導入患者数）</c:v>
            </c:pt>
          </c:strCache>
        </c:strRef>
      </c:tx>
      <c:layout>
        <c:manualLayout>
          <c:xMode val="edge"/>
          <c:yMode val="edge"/>
          <c:x val="0.24973099698406911"/>
          <c:y val="3.861508338034391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【03】データ入力!$A$233</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【03】データ入力!$B$232:$J$232</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【03】データ入力!$B$233:$J$233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3F0-4F9A-9709-3B3BEE7C0FBB}"/>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【03】データ入力!$A$234</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【03】データ入力!$B$232:$J$232</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【03】データ入力!$B$234:$J$234</c:f>
              <c:numCache>
                <c:formatCode>General</c:formatCode>
                <c:ptCount val="9"/>
              </c:numCache>
            </c:numRef>
          </c:val>
          <c:smooth val="0"/>
          <c:extLst>
            <c:ext xmlns:c16="http://schemas.microsoft.com/office/drawing/2014/chart" uri="{C3380CC4-5D6E-409C-BE32-E72D297353CC}">
              <c16:uniqueId val="{00000001-53F0-4F9A-9709-3B3BEE7C0FBB}"/>
            </c:ext>
          </c:extLst>
        </c:ser>
        <c:ser>
          <c:idx val="3"/>
          <c:order val="3"/>
          <c:tx>
            <c:strRef>
              <c:f>【03】データ入力!$A$236</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【03】データ入力!$B$232:$J$232</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【03】データ入力!$B$236:$J$236</c:f>
              <c:numCache>
                <c:formatCode>General</c:formatCode>
                <c:ptCount val="9"/>
              </c:numCache>
            </c:numRef>
          </c:val>
          <c:smooth val="0"/>
          <c:extLst>
            <c:ext xmlns:c16="http://schemas.microsoft.com/office/drawing/2014/chart" uri="{C3380CC4-5D6E-409C-BE32-E72D297353CC}">
              <c16:uniqueId val="{00000004-53F0-4F9A-9709-3B3BEE7C0FBB}"/>
            </c:ext>
          </c:extLst>
        </c:ser>
        <c:ser>
          <c:idx val="4"/>
          <c:order val="4"/>
          <c:tx>
            <c:strRef>
              <c:f>【03】データ入力!$A$237</c:f>
              <c:strCache>
                <c:ptCount val="1"/>
                <c:pt idx="0">
                  <c:v>目標値</c:v>
                </c:pt>
              </c:strCache>
            </c:strRef>
          </c:tx>
          <c:spPr>
            <a:ln w="28575" cap="rnd">
              <a:solidFill>
                <a:srgbClr val="FF0000"/>
              </a:solidFill>
              <a:round/>
            </a:ln>
            <a:effectLst/>
          </c:spPr>
          <c:marker>
            <c:symbol val="circle"/>
            <c:size val="5"/>
            <c:spPr>
              <a:noFill/>
              <a:ln w="9525">
                <a:solidFill>
                  <a:schemeClr val="accent2"/>
                </a:solidFill>
              </a:ln>
              <a:effectLst/>
            </c:spPr>
          </c:marker>
          <c:cat>
            <c:strRef>
              <c:f>【03】データ入力!$B$232:$J$232</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【03】データ入力!$B$237:$J$237</c:f>
              <c:numCache>
                <c:formatCode>General</c:formatCode>
                <c:ptCount val="9"/>
              </c:numCache>
            </c:numRef>
          </c:val>
          <c:smooth val="0"/>
          <c:extLst>
            <c:ext xmlns:c16="http://schemas.microsoft.com/office/drawing/2014/chart" uri="{C3380CC4-5D6E-409C-BE32-E72D297353CC}">
              <c16:uniqueId val="{00000002-53F0-4F9A-9709-3B3BEE7C0FBB}"/>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2"/>
                <c:order val="2"/>
                <c:tx>
                  <c:strRef>
                    <c:extLst>
                      <c:ext uri="{02D57815-91ED-43cb-92C2-25804820EDAC}">
                        <c15:formulaRef>
                          <c15:sqref>【03】データ入力!$A$235</c15:sqref>
                        </c15:formulaRef>
                      </c:ext>
                    </c:extLst>
                    <c:strCache>
                      <c:ptCount val="1"/>
                      <c:pt idx="0">
                        <c:v>県内順位</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【03】データ入力!$B$232:$J$232</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【03】データ入力!$B$235:$J$235</c15:sqref>
                        </c15:formulaRef>
                      </c:ext>
                    </c:extLst>
                    <c:numCache>
                      <c:formatCode>General</c:formatCode>
                      <c:ptCount val="9"/>
                    </c:numCache>
                  </c:numRef>
                </c:val>
                <c:smooth val="0"/>
                <c:extLst>
                  <c:ext xmlns:c16="http://schemas.microsoft.com/office/drawing/2014/chart" uri="{C3380CC4-5D6E-409C-BE32-E72D297353CC}">
                    <c16:uniqueId val="{00000005-53F0-4F9A-9709-3B3BEE7C0FBB}"/>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2725839352759"/>
          <c:h val="5.6953838387783985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【03】データ入力!$A$224</c:f>
          <c:strCache>
            <c:ptCount val="1"/>
            <c:pt idx="0">
              <c:v>No.10　新規人工透析導入患者数</c:v>
            </c:pt>
          </c:strCache>
        </c:strRef>
      </c:tx>
      <c:layout>
        <c:manualLayout>
          <c:xMode val="edge"/>
          <c:yMode val="edge"/>
          <c:x val="0.29442796561453993"/>
          <c:y val="3.8615131523665296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1"/>
          <c:order val="1"/>
          <c:tx>
            <c:strRef>
              <c:f>【03】データ入力!$A$230</c:f>
              <c:strCache>
                <c:ptCount val="1"/>
                <c:pt idx="0">
                  <c:v>新規人工透析導入患者数</c:v>
                </c:pt>
              </c:strCache>
            </c:strRef>
          </c:tx>
          <c:spPr>
            <a:solidFill>
              <a:schemeClr val="accent5">
                <a:lumMod val="40000"/>
                <a:lumOff val="60000"/>
              </a:schemeClr>
            </a:solidFill>
            <a:ln w="9525">
              <a:solidFill>
                <a:schemeClr val="accent5">
                  <a:lumMod val="40000"/>
                  <a:lumOff val="60000"/>
                </a:schemeClr>
              </a:solid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【03】データ入力!$B$228:$J$228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【03】データ入力!$B$230:$J$230</c:f>
              <c:numCache>
                <c:formatCode>General</c:formatCode>
                <c:ptCount val="9"/>
              </c:numCache>
            </c:numRef>
          </c:val>
          <c:extLst>
            <c:ext xmlns:c16="http://schemas.microsoft.com/office/drawing/2014/chart" uri="{C3380CC4-5D6E-409C-BE32-E72D297353CC}">
              <c16:uniqueId val="{00000001-3BEB-4E05-AD32-F38F830F2187}"/>
            </c:ext>
          </c:extLst>
        </c:ser>
        <c:dLbls>
          <c:showLegendKey val="0"/>
          <c:showVal val="0"/>
          <c:showCatName val="0"/>
          <c:showSerName val="0"/>
          <c:showPercent val="0"/>
          <c:showBubbleSize val="0"/>
        </c:dLbls>
        <c:gapWidth val="54"/>
        <c:axId val="367058824"/>
        <c:axId val="367049824"/>
        <c:extLst>
          <c:ext xmlns:c15="http://schemas.microsoft.com/office/drawing/2012/chart" uri="{02D57815-91ED-43cb-92C2-25804820EDAC}">
            <c15:filteredBarSeries>
              <c15:ser>
                <c:idx val="0"/>
                <c:order val="0"/>
                <c:tx>
                  <c:strRef>
                    <c:extLst>
                      <c:ext uri="{02D57815-91ED-43cb-92C2-25804820EDAC}">
                        <c15:formulaRef>
                          <c15:sqref>【03】データ入力!$A$229</c15:sqref>
                        </c15:formulaRef>
                      </c:ext>
                    </c:extLst>
                    <c:strCache>
                      <c:ptCount val="1"/>
                      <c:pt idx="0">
                        <c:v>被保険者数</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【03】データ入力!$B$228:$J$228</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【03】データ入力!$B$229:$J$229</c15:sqref>
                        </c15:formulaRef>
                      </c:ext>
                    </c:extLst>
                    <c:numCache>
                      <c:formatCode>#,##0_);[Red]\(#,##0\)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BEB-4E05-AD32-F38F830F2187}"/>
                  </c:ext>
                </c:extLst>
              </c15:ser>
            </c15:filteredBarSeries>
          </c:ext>
        </c:extLst>
      </c:bar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25530908481724923"/>
          <c:h val="5.6953838387783985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【03】データ入力!$A$246</c:f>
          <c:strCache>
            <c:ptCount val="1"/>
            <c:pt idx="0">
              <c:v>No.11　同一月内に複数の医療機関を受診し、重複処方が発生した者の割合（1以上の薬剤で重複処方を受けた者）</c:v>
            </c:pt>
          </c:strCache>
        </c:strRef>
      </c:tx>
      <c:layout>
        <c:manualLayout>
          <c:xMode val="edge"/>
          <c:yMode val="edge"/>
          <c:x val="0.13433890954412847"/>
          <c:y val="3.3816560189003676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【03】データ入力!$A$248</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【03】データ入力!$B$247:$J$247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【03】データ入力!$B$248:$J$248</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371-462F-9CF5-90B33A6BDB8F}"/>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【03】データ入力!$A$249</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【03】データ入力!$B$247:$J$247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【03】データ入力!$B$249:$J$249</c:f>
              <c:numCache>
                <c:formatCode>0.0_);[Red]\(0.0\)</c:formatCode>
                <c:ptCount val="9"/>
              </c:numCache>
            </c:numRef>
          </c:val>
          <c:smooth val="0"/>
          <c:extLst>
            <c:ext xmlns:c16="http://schemas.microsoft.com/office/drawing/2014/chart" uri="{C3380CC4-5D6E-409C-BE32-E72D297353CC}">
              <c16:uniqueId val="{00000001-6371-462F-9CF5-90B33A6BDB8F}"/>
            </c:ext>
          </c:extLst>
        </c:ser>
        <c:ser>
          <c:idx val="3"/>
          <c:order val="3"/>
          <c:tx>
            <c:strRef>
              <c:f>【03】データ入力!$A$251</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【03】データ入力!$B$247:$J$247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【03】データ入力!$B$251:$J$251</c:f>
              <c:numCache>
                <c:formatCode>0.0_);[Red]\(0.0\)</c:formatCode>
                <c:ptCount val="9"/>
              </c:numCache>
            </c:numRef>
          </c:val>
          <c:smooth val="0"/>
          <c:extLst>
            <c:ext xmlns:c16="http://schemas.microsoft.com/office/drawing/2014/chart" uri="{C3380CC4-5D6E-409C-BE32-E72D297353CC}">
              <c16:uniqueId val="{00000004-6371-462F-9CF5-90B33A6BDB8F}"/>
            </c:ext>
          </c:extLst>
        </c:ser>
        <c:ser>
          <c:idx val="4"/>
          <c:order val="4"/>
          <c:tx>
            <c:strRef>
              <c:f>【03】データ入力!$A$252</c:f>
              <c:strCache>
                <c:ptCount val="1"/>
                <c:pt idx="0">
                  <c:v>目標値</c:v>
                </c:pt>
              </c:strCache>
            </c:strRef>
          </c:tx>
          <c:spPr>
            <a:ln w="28575" cap="rnd">
              <a:solidFill>
                <a:srgbClr val="FF0000"/>
              </a:solidFill>
              <a:round/>
            </a:ln>
            <a:effectLst/>
          </c:spPr>
          <c:marker>
            <c:symbol val="none"/>
          </c:marker>
          <c:cat>
            <c:strRef>
              <c:f>【03】データ入力!$B$247:$J$247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【03】データ入力!$B$252:$J$252</c:f>
              <c:numCache>
                <c:formatCode>0.0_);[Red]\(0.0\)</c:formatCode>
                <c:ptCount val="9"/>
              </c:numCache>
            </c:numRef>
          </c:val>
          <c:smooth val="0"/>
          <c:extLst>
            <c:ext xmlns:c16="http://schemas.microsoft.com/office/drawing/2014/chart" uri="{C3380CC4-5D6E-409C-BE32-E72D297353CC}">
              <c16:uniqueId val="{00000002-6371-462F-9CF5-90B33A6BDB8F}"/>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2"/>
                <c:order val="2"/>
                <c:tx>
                  <c:strRef>
                    <c:extLst>
                      <c:ext uri="{02D57815-91ED-43cb-92C2-25804820EDAC}">
                        <c15:formulaRef>
                          <c15:sqref>【03】データ入力!$A$250</c15:sqref>
                        </c15:formulaRef>
                      </c:ext>
                    </c:extLst>
                    <c:strCache>
                      <c:ptCount val="1"/>
                      <c:pt idx="0">
                        <c:v>県内順位</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【03】データ入力!$B$247:$J$247</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【03】データ入力!$B$250:$J$250</c15:sqref>
                        </c15:formulaRef>
                      </c:ext>
                    </c:extLst>
                    <c:numCache>
                      <c:formatCode>General</c:formatCode>
                      <c:ptCount val="9"/>
                    </c:numCache>
                  </c:numRef>
                </c:val>
                <c:smooth val="0"/>
                <c:extLst>
                  <c:ext xmlns:c16="http://schemas.microsoft.com/office/drawing/2014/chart" uri="{C3380CC4-5D6E-409C-BE32-E72D297353CC}">
                    <c16:uniqueId val="{00000005-6371-462F-9CF5-90B33A6BDB8F}"/>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2725839352759"/>
          <c:h val="5.6953795605140183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【03】データ入力!$A$254</c:f>
          <c:strCache>
            <c:ptCount val="1"/>
            <c:pt idx="0">
              <c:v>No.12　同一月内に9以上の薬剤の処方を受けた者の割合（9以上の薬剤の処方を受けた者）</c:v>
            </c:pt>
          </c:strCache>
        </c:strRef>
      </c:tx>
      <c:layout>
        <c:manualLayout>
          <c:xMode val="edge"/>
          <c:yMode val="edge"/>
          <c:x val="0.13433890954412847"/>
          <c:y val="3.3816560189003676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【03】データ入力!$A$256</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【03】データ入力!$B$255:$J$255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【03】データ入力!$B$256:$J$256</c:f>
              <c:numCache>
                <c:formatCode>0.0_);[Red]\(0.0\)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80B-4B4F-87CE-D70CEBB83A57}"/>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【03】データ入力!$A$257</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【03】データ入力!$B$255:$J$255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【03】データ入力!$B$257:$J$257</c:f>
              <c:numCache>
                <c:formatCode>0.0_);[Red]\(0.0\)</c:formatCode>
                <c:ptCount val="9"/>
              </c:numCache>
            </c:numRef>
          </c:val>
          <c:smooth val="0"/>
          <c:extLst>
            <c:ext xmlns:c16="http://schemas.microsoft.com/office/drawing/2014/chart" uri="{C3380CC4-5D6E-409C-BE32-E72D297353CC}">
              <c16:uniqueId val="{00000001-680B-4B4F-87CE-D70CEBB83A57}"/>
            </c:ext>
          </c:extLst>
        </c:ser>
        <c:ser>
          <c:idx val="2"/>
          <c:order val="3"/>
          <c:tx>
            <c:strRef>
              <c:f>【03】データ入力!$A$259</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【03】データ入力!$B$255:$J$255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【03】データ入力!$B$259:$J$259</c:f>
              <c:numCache>
                <c:formatCode>0.0_);[Red]\(0.0\)</c:formatCode>
                <c:ptCount val="9"/>
              </c:numCache>
            </c:numRef>
          </c:val>
          <c:smooth val="0"/>
          <c:extLst>
            <c:ext xmlns:c16="http://schemas.microsoft.com/office/drawing/2014/chart" uri="{C3380CC4-5D6E-409C-BE32-E72D297353CC}">
              <c16:uniqueId val="{00000004-680B-4B4F-87CE-D70CEBB83A57}"/>
            </c:ext>
          </c:extLst>
        </c:ser>
        <c:ser>
          <c:idx val="3"/>
          <c:order val="4"/>
          <c:tx>
            <c:strRef>
              <c:f>【03】データ入力!$A$260</c:f>
              <c:strCache>
                <c:ptCount val="1"/>
                <c:pt idx="0">
                  <c:v>目標値</c:v>
                </c:pt>
              </c:strCache>
            </c:strRef>
          </c:tx>
          <c:spPr>
            <a:ln w="28575" cap="rnd">
              <a:solidFill>
                <a:srgbClr val="FF0000"/>
              </a:solidFill>
              <a:round/>
            </a:ln>
            <a:effectLst/>
          </c:spPr>
          <c:marker>
            <c:symbol val="none"/>
          </c:marker>
          <c:cat>
            <c:strRef>
              <c:f>【03】データ入力!$B$255:$J$255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【03】データ入力!$B$260:$J$260</c:f>
              <c:numCache>
                <c:formatCode>0.0_);[Red]\(0.0\)</c:formatCode>
                <c:ptCount val="9"/>
              </c:numCache>
            </c:numRef>
          </c:val>
          <c:smooth val="0"/>
          <c:extLst>
            <c:ext xmlns:c16="http://schemas.microsoft.com/office/drawing/2014/chart" uri="{C3380CC4-5D6E-409C-BE32-E72D297353CC}">
              <c16:uniqueId val="{00000002-680B-4B4F-87CE-D70CEBB83A57}"/>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4"/>
                <c:order val="2"/>
                <c:tx>
                  <c:strRef>
                    <c:extLst>
                      <c:ext uri="{02D57815-91ED-43cb-92C2-25804820EDAC}">
                        <c15:formulaRef>
                          <c15:sqref>【03】データ入力!$A$258</c15:sqref>
                        </c15:formulaRef>
                      </c:ext>
                    </c:extLst>
                    <c:strCache>
                      <c:ptCount val="1"/>
                      <c:pt idx="0">
                        <c:v>県内順位</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uri="{02D57815-91ED-43cb-92C2-25804820EDAC}">
                        <c15:formulaRef>
                          <c15:sqref>【03】データ入力!$B$255:$J$255</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【03】データ入力!$B$258:$J$258</c15:sqref>
                        </c15:formulaRef>
                      </c:ext>
                    </c:extLst>
                    <c:numCache>
                      <c:formatCode>General</c:formatCode>
                      <c:ptCount val="9"/>
                    </c:numCache>
                  </c:numRef>
                </c:val>
                <c:smooth val="0"/>
                <c:extLst>
                  <c:ext xmlns:c16="http://schemas.microsoft.com/office/drawing/2014/chart" uri="{C3380CC4-5D6E-409C-BE32-E72D297353CC}">
                    <c16:uniqueId val="{00000005-680B-4B4F-87CE-D70CEBB83A57}"/>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0072725839352759"/>
          <c:h val="5.6953816996454049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【03】データ入力!$A$262</c:f>
          <c:strCache>
            <c:ptCount val="1"/>
            <c:pt idx="0">
              <c:v>No.13　後発医薬品使用割合（数量ベース）</c:v>
            </c:pt>
          </c:strCache>
        </c:strRef>
      </c:tx>
      <c:layout>
        <c:manualLayout>
          <c:xMode val="edge"/>
          <c:yMode val="edge"/>
          <c:x val="0.25055102798335255"/>
          <c:y val="2.909836781201807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【03】データ入力!$A$265</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【03】データ入力!$B$264:$J$264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【03】データ入力!$B$265:$J$265</c:f>
              <c:numCache>
                <c:formatCode>0.0_);[Red]\(0.0\)</c:formatCode>
                <c:ptCount val="9"/>
              </c:numCache>
            </c:numRef>
          </c:val>
          <c:extLst>
            <c:ext xmlns:c16="http://schemas.microsoft.com/office/drawing/2014/chart" uri="{C3380CC4-5D6E-409C-BE32-E72D297353CC}">
              <c16:uniqueId val="{00000000-F0D7-43F7-BEAD-BA97D4254BA3}"/>
            </c:ext>
          </c:extLst>
        </c:ser>
        <c:dLbls>
          <c:showLegendKey val="0"/>
          <c:showVal val="0"/>
          <c:showCatName val="0"/>
          <c:showSerName val="0"/>
          <c:showPercent val="0"/>
          <c:showBubbleSize val="0"/>
        </c:dLbls>
        <c:gapWidth val="54"/>
        <c:overlap val="-27"/>
        <c:axId val="367058824"/>
        <c:axId val="367049824"/>
        <c:extLst/>
      </c:barChart>
      <c:lineChart>
        <c:grouping val="standard"/>
        <c:varyColors val="0"/>
        <c:ser>
          <c:idx val="1"/>
          <c:order val="1"/>
          <c:tx>
            <c:strRef>
              <c:f>【03】データ入力!$A$266</c:f>
              <c:strCache>
                <c:ptCount val="1"/>
                <c:pt idx="0">
                  <c:v>奈良県市町村国保平均</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【03】データ入力!$B$264:$J$264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【03】データ入力!$B$266:$J$266</c:f>
              <c:numCache>
                <c:formatCode>0.0_);[Red]\(0.0\)</c:formatCode>
                <c:ptCount val="9"/>
              </c:numCache>
            </c:numRef>
          </c:val>
          <c:smooth val="0"/>
          <c:extLst>
            <c:ext xmlns:c16="http://schemas.microsoft.com/office/drawing/2014/chart" uri="{C3380CC4-5D6E-409C-BE32-E72D297353CC}">
              <c16:uniqueId val="{00000001-F0D7-43F7-BEAD-BA97D4254BA3}"/>
            </c:ext>
          </c:extLst>
        </c:ser>
        <c:ser>
          <c:idx val="2"/>
          <c:order val="3"/>
          <c:tx>
            <c:strRef>
              <c:f>【03】データ入力!$A$268</c:f>
              <c:strCache>
                <c:ptCount val="1"/>
                <c:pt idx="0">
                  <c:v>全国（保険者種別計）</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【03】データ入力!$B$264:$J$264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【03】データ入力!$B$268:$J$268</c:f>
              <c:numCache>
                <c:formatCode>0.0_);[Red]\(0.0\)</c:formatCode>
                <c:ptCount val="9"/>
              </c:numCache>
            </c:numRef>
          </c:val>
          <c:smooth val="0"/>
          <c:extLst>
            <c:ext xmlns:c16="http://schemas.microsoft.com/office/drawing/2014/chart" uri="{C3380CC4-5D6E-409C-BE32-E72D297353CC}">
              <c16:uniqueId val="{00000002-F0D7-43F7-BEAD-BA97D4254BA3}"/>
            </c:ext>
          </c:extLst>
        </c:ser>
        <c:ser>
          <c:idx val="3"/>
          <c:order val="4"/>
          <c:tx>
            <c:strRef>
              <c:f>【03】データ入力!$A$269</c:f>
              <c:strCache>
                <c:ptCount val="1"/>
                <c:pt idx="0">
                  <c:v>目標値</c:v>
                </c:pt>
              </c:strCache>
            </c:strRef>
          </c:tx>
          <c:spPr>
            <a:ln w="28575" cap="rnd">
              <a:solidFill>
                <a:srgbClr val="FF0000"/>
              </a:solidFill>
              <a:round/>
            </a:ln>
            <a:effectLst/>
          </c:spPr>
          <c:marker>
            <c:symbol val="none"/>
          </c:marker>
          <c:cat>
            <c:strRef>
              <c:f>【03】データ入力!$B$264:$J$264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【03】データ入力!$B$269:$J$269</c:f>
              <c:numCache>
                <c:formatCode>0.0_);[Red]\(0.0\)</c:formatCode>
                <c:ptCount val="9"/>
              </c:numCache>
            </c:numRef>
          </c:val>
          <c:smooth val="0"/>
          <c:extLst>
            <c:ext xmlns:c16="http://schemas.microsoft.com/office/drawing/2014/chart" uri="{C3380CC4-5D6E-409C-BE32-E72D297353CC}">
              <c16:uniqueId val="{00000003-F0D7-43F7-BEAD-BA97D4254BA3}"/>
            </c:ext>
          </c:extLst>
        </c:ser>
        <c:dLbls>
          <c:showLegendKey val="0"/>
          <c:showVal val="0"/>
          <c:showCatName val="0"/>
          <c:showSerName val="0"/>
          <c:showPercent val="0"/>
          <c:showBubbleSize val="0"/>
        </c:dLbls>
        <c:marker val="1"/>
        <c:smooth val="0"/>
        <c:axId val="367058824"/>
        <c:axId val="367049824"/>
        <c:extLst>
          <c:ext xmlns:c15="http://schemas.microsoft.com/office/drawing/2012/chart" uri="{02D57815-91ED-43cb-92C2-25804820EDAC}">
            <c15:filteredLineSeries>
              <c15:ser>
                <c:idx val="4"/>
                <c:order val="2"/>
                <c:tx>
                  <c:strRef>
                    <c:extLst>
                      <c:ext uri="{02D57815-91ED-43cb-92C2-25804820EDAC}">
                        <c15:formulaRef>
                          <c15:sqref>【03】データ入力!$A$267</c15:sqref>
                        </c15:formulaRef>
                      </c:ext>
                    </c:extLst>
                    <c:strCache>
                      <c:ptCount val="1"/>
                      <c:pt idx="0">
                        <c:v>県内順位</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uri="{02D57815-91ED-43cb-92C2-25804820EDAC}">
                        <c15:formulaRef>
                          <c15:sqref>【03】データ入力!$B$264:$J$264</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【03】データ入力!$B$267:$J$267</c15:sqref>
                        </c15:formulaRef>
                      </c:ext>
                    </c:extLst>
                    <c:numCache>
                      <c:formatCode>General</c:formatCode>
                      <c:ptCount val="9"/>
                    </c:numCache>
                  </c:numRef>
                </c:val>
                <c:smooth val="0"/>
                <c:extLst>
                  <c:ext xmlns:c16="http://schemas.microsoft.com/office/drawing/2014/chart" uri="{C3380CC4-5D6E-409C-BE32-E72D297353CC}">
                    <c16:uniqueId val="{00000004-F0D7-43F7-BEAD-BA97D4254BA3}"/>
                  </c:ext>
                </c:extLst>
              </c15:ser>
            </c15:filteredLineSeries>
          </c:ext>
        </c:extLst>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0228918868314987"/>
          <c:y val="0.93326223889298587"/>
          <c:w val="0.79441412245890108"/>
          <c:h val="5.6336175813985631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solidFill>
                <a:latin typeface="BIZ UDPゴシック" panose="020B0400000000000000" pitchFamily="50" charset="-128"/>
                <a:ea typeface="BIZ UDPゴシック" panose="020B0400000000000000" pitchFamily="50" charset="-128"/>
                <a:cs typeface="+mn-cs"/>
              </a:defRPr>
            </a:pPr>
            <a:r>
              <a:rPr lang="ja-JP" altLang="en-US" sz="960"/>
              <a:t>令和●年度　</a:t>
            </a:r>
            <a:r>
              <a:rPr lang="ja-JP" sz="960"/>
              <a:t>性・年齢階級別特定</a:t>
            </a:r>
            <a:r>
              <a:rPr lang="ja-JP" altLang="en-US" sz="960"/>
              <a:t>健康診査</a:t>
            </a:r>
            <a:r>
              <a:rPr lang="ja-JP" sz="960"/>
              <a:t>実施率</a:t>
            </a:r>
            <a:endParaRPr lang="en-US" sz="960"/>
          </a:p>
        </c:rich>
      </c:tx>
      <c:layout>
        <c:manualLayout>
          <c:xMode val="edge"/>
          <c:yMode val="edge"/>
          <c:x val="0.18833990240240239"/>
          <c:y val="7.180009045680688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3.27149024024024E-2"/>
          <c:y val="0.20265980702547867"/>
          <c:w val="0.92468162666599896"/>
          <c:h val="0.6607113246270746"/>
        </c:manualLayout>
      </c:layout>
      <c:barChart>
        <c:barDir val="bar"/>
        <c:grouping val="stacked"/>
        <c:varyColors val="0"/>
        <c:ser>
          <c:idx val="0"/>
          <c:order val="0"/>
          <c:tx>
            <c:v>男性受診</c:v>
          </c:tx>
          <c:spPr>
            <a:solidFill>
              <a:schemeClr val="accent1"/>
            </a:solidFill>
            <a:ln>
              <a:noFill/>
            </a:ln>
            <a:effectLst/>
          </c:spPr>
          <c:invertIfNegative val="0"/>
          <c:cat>
            <c:strRef>
              <c:f>'【03】データ入力(健診人口ピラミッド)'!$A$9:$A$15</c:f>
              <c:strCache>
                <c:ptCount val="7"/>
                <c:pt idx="0">
                  <c:v>40～44歳</c:v>
                </c:pt>
                <c:pt idx="1">
                  <c:v>45～49歳</c:v>
                </c:pt>
                <c:pt idx="2">
                  <c:v>50～54歳</c:v>
                </c:pt>
                <c:pt idx="3">
                  <c:v>55～59歳</c:v>
                </c:pt>
                <c:pt idx="4">
                  <c:v>60～64歳</c:v>
                </c:pt>
                <c:pt idx="5">
                  <c:v>65～69歳</c:v>
                </c:pt>
                <c:pt idx="6">
                  <c:v>70～74歳</c:v>
                </c:pt>
              </c:strCache>
            </c:strRef>
          </c:cat>
          <c:val>
            <c:numRef>
              <c:f>'【03】データ入力(健診人口ピラミッド)'!$B$9:$B$15</c:f>
              <c:numCache>
                <c:formatCode>#,##0_);[Red]\(#,##0\)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F59-4D28-91EB-87AEF0823E91}"/>
            </c:ext>
          </c:extLst>
        </c:ser>
        <c:ser>
          <c:idx val="1"/>
          <c:order val="1"/>
          <c:tx>
            <c:v>男性未受診</c:v>
          </c:tx>
          <c:spPr>
            <a:solidFill>
              <a:schemeClr val="accent1">
                <a:lumMod val="20000"/>
                <a:lumOff val="80000"/>
              </a:schemeClr>
            </a:solidFill>
            <a:ln>
              <a:noFill/>
            </a:ln>
            <a:effectLst/>
          </c:spPr>
          <c:invertIfNegative val="0"/>
          <c:dLbls>
            <c:dLbl>
              <c:idx val="0"/>
              <c:layout>
                <c:manualLayout>
                  <c:x val="5.4020340573473963E-2"/>
                  <c:y val="0"/>
                </c:manualLayout>
              </c:layout>
              <c:tx>
                <c:strRef>
                  <c:f>'【03】データ入力(健診人口ピラミッド)'!$F$9</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{9EFE2D15-ACE0-4964-83D7-6442512F265E}</c15:txfldGUID>
                      <c15:f>'【03】データ入力(健診人口ピラミッド)'!$F$9</c15:f>
                      <c15:dlblFieldTableCache>
                        <c:ptCount val="1"/>
                        <c:pt idx="0">
                          <c:v>#DIV/0!</c:v>
                        </c:pt>
                      </c15:dlblFieldTableCache>
                    </c15:dlblFTEntry>
                  </c15:dlblFieldTable>
                  <c15:showDataLabelsRange val="0"/>
                </c:ext>
                <c:ext xmlns:c16="http://schemas.microsoft.com/office/drawing/2014/chart" uri="{C3380CC4-5D6E-409C-BE32-E72D297353CC}">
                  <c16:uniqueId val="{00000001-EF59-4D28-91EB-87AEF0823E91}"/>
                </c:ext>
              </c:extLst>
            </c:dLbl>
            <c:dLbl>
              <c:idx val="1"/>
              <c:layout>
                <c:manualLayout>
                  <c:x val="4.7940616877026609E-2"/>
                  <c:y val="4.5880723846090767E-3"/>
                </c:manualLayout>
              </c:layout>
              <c:tx>
                <c:strRef>
                  <c:f>'【03】データ入力(健診人口ピラミッド)'!$F$10</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{72156B79-10FF-4F69-96CB-26490C999370}</c15:txfldGUID>
                      <c15:f>'【03】データ入力(健診人口ピラミッド)'!$F$10</c15:f>
                      <c15:dlblFieldTableCache>
                        <c:ptCount val="1"/>
                        <c:pt idx="0">
                          <c:v>#DIV/0!</c:v>
                        </c:pt>
                      </c15:dlblFieldTableCache>
                    </c15:dlblFTEntry>
                  </c15:dlblFieldTable>
                  <c15:showDataLabelsRange val="0"/>
                </c:ext>
                <c:ext xmlns:c16="http://schemas.microsoft.com/office/drawing/2014/chart" uri="{C3380CC4-5D6E-409C-BE32-E72D297353CC}">
                  <c16:uniqueId val="{00000002-EF59-4D28-91EB-87AEF0823E91}"/>
                </c:ext>
              </c:extLst>
            </c:dLbl>
            <c:dLbl>
              <c:idx val="2"/>
              <c:layout>
                <c:manualLayout>
                  <c:x val="5.2634122276271046E-2"/>
                  <c:y val="4.5880723846090767E-3"/>
                </c:manualLayout>
              </c:layout>
              <c:tx>
                <c:strRef>
                  <c:f>'【03】データ入力(健診人口ピラミッド)'!$F$11</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{CE1E9549-E706-40A8-876C-5F11B1F267BB}</c15:txfldGUID>
                      <c15:f>'【03】データ入力(健診人口ピラミッド)'!$F$11</c15:f>
                      <c15:dlblFieldTableCache>
                        <c:ptCount val="1"/>
                        <c:pt idx="0">
                          <c:v>#DIV/0!</c:v>
                        </c:pt>
                      </c15:dlblFieldTableCache>
                    </c15:dlblFTEntry>
                  </c15:dlblFieldTable>
                  <c15:showDataLabelsRange val="0"/>
                </c:ext>
                <c:ext xmlns:c16="http://schemas.microsoft.com/office/drawing/2014/chart" uri="{C3380CC4-5D6E-409C-BE32-E72D297353CC}">
                  <c16:uniqueId val="{00000003-EF59-4D28-91EB-87AEF0823E91}"/>
                </c:ext>
              </c:extLst>
            </c:dLbl>
            <c:dLbl>
              <c:idx val="3"/>
              <c:layout>
                <c:manualLayout>
                  <c:x val="5.7173212929368597E-2"/>
                  <c:y val="-8.4113688695990221E-17"/>
                </c:manualLayout>
              </c:layout>
              <c:tx>
                <c:strRef>
                  <c:f>'【03】データ入力(健診人口ピラミッド)'!$F$12</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{771E2587-9125-4383-8D6E-F2A581CA9F81}</c15:txfldGUID>
                      <c15:f>'【03】データ入力(健診人口ピラミッド)'!$F$12</c15:f>
                      <c15:dlblFieldTableCache>
                        <c:ptCount val="1"/>
                        <c:pt idx="0">
                          <c:v>#DIV/0!</c:v>
                        </c:pt>
                      </c15:dlblFieldTableCache>
                    </c15:dlblFTEntry>
                  </c15:dlblFieldTable>
                  <c15:showDataLabelsRange val="0"/>
                </c:ext>
                <c:ext xmlns:c16="http://schemas.microsoft.com/office/drawing/2014/chart" uri="{C3380CC4-5D6E-409C-BE32-E72D297353CC}">
                  <c16:uniqueId val="{00000004-EF59-4D28-91EB-87AEF0823E91}"/>
                </c:ext>
              </c:extLst>
            </c:dLbl>
            <c:dLbl>
              <c:idx val="4"/>
              <c:layout>
                <c:manualLayout>
                  <c:x val="6.4500774709544378E-2"/>
                  <c:y val="0"/>
                </c:manualLayout>
              </c:layout>
              <c:tx>
                <c:strRef>
                  <c:f>'【03】データ入力(健診人口ピラミッド)'!$F$13</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{F7292F4D-BE74-4D30-927A-76663256B031}</c15:txfldGUID>
                      <c15:f>'【03】データ入力(健診人口ピラミッド)'!$F$13</c15:f>
                      <c15:dlblFieldTableCache>
                        <c:ptCount val="1"/>
                        <c:pt idx="0">
                          <c:v>#DIV/0!</c:v>
                        </c:pt>
                      </c15:dlblFieldTableCache>
                    </c15:dlblFTEntry>
                  </c15:dlblFieldTable>
                  <c15:showDataLabelsRange val="0"/>
                </c:ext>
                <c:ext xmlns:c16="http://schemas.microsoft.com/office/drawing/2014/chart" uri="{C3380CC4-5D6E-409C-BE32-E72D297353CC}">
                  <c16:uniqueId val="{00000005-EF59-4D28-91EB-87AEF0823E91}"/>
                </c:ext>
              </c:extLst>
            </c:dLbl>
            <c:dLbl>
              <c:idx val="5"/>
              <c:layout>
                <c:manualLayout>
                  <c:x val="8.2198945059540826E-2"/>
                  <c:y val="4.5880723846090767E-3"/>
                </c:manualLayout>
              </c:layout>
              <c:tx>
                <c:strRef>
                  <c:f>'【03】データ入力(健診人口ピラミッド)'!$F$14</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{6A5E3D14-82CE-45E3-A70F-40D0418E77BC}</c15:txfldGUID>
                      <c15:f>'【03】データ入力(健診人口ピラミッド)'!$F$14</c15:f>
                      <c15:dlblFieldTableCache>
                        <c:ptCount val="1"/>
                        <c:pt idx="0">
                          <c:v>#DIV/0!</c:v>
                        </c:pt>
                      </c15:dlblFieldTableCache>
                    </c15:dlblFTEntry>
                  </c15:dlblFieldTable>
                  <c15:showDataLabelsRange val="0"/>
                </c:ext>
                <c:ext xmlns:c16="http://schemas.microsoft.com/office/drawing/2014/chart" uri="{C3380CC4-5D6E-409C-BE32-E72D297353CC}">
                  <c16:uniqueId val="{00000006-EF59-4D28-91EB-87AEF0823E91}"/>
                </c:ext>
              </c:extLst>
            </c:dLbl>
            <c:dLbl>
              <c:idx val="6"/>
              <c:layout>
                <c:manualLayout>
                  <c:x val="0.13578064232141374"/>
                  <c:y val="0"/>
                </c:manualLayout>
              </c:layout>
              <c:tx>
                <c:strRef>
                  <c:f>'【03】データ入力(健診人口ピラミッド)'!$F$15</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{44455CB9-907F-4E12-A62E-91C7DA4A4167}</c15:txfldGUID>
                      <c15:f>'【03】データ入力(健診人口ピラミッド)'!$F$15</c15:f>
                      <c15:dlblFieldTableCache>
                        <c:ptCount val="1"/>
                        <c:pt idx="0">
                          <c:v>#DIV/0!</c:v>
                        </c:pt>
                      </c15:dlblFieldTableCache>
                    </c15:dlblFTEntry>
                  </c15:dlblFieldTable>
                  <c15:showDataLabelsRange val="0"/>
                </c:ext>
                <c:ext xmlns:c16="http://schemas.microsoft.com/office/drawing/2014/chart" uri="{C3380CC4-5D6E-409C-BE32-E72D297353CC}">
                  <c16:uniqueId val="{00000007-EF59-4D28-91EB-87AEF0823E91}"/>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'【03】データ入力(健診人口ピラミッド)'!$A$9:$A$15</c:f>
              <c:strCache>
                <c:ptCount val="7"/>
                <c:pt idx="0">
                  <c:v>40～44歳</c:v>
                </c:pt>
                <c:pt idx="1">
                  <c:v>45～49歳</c:v>
                </c:pt>
                <c:pt idx="2">
                  <c:v>50～54歳</c:v>
                </c:pt>
                <c:pt idx="3">
                  <c:v>55～59歳</c:v>
                </c:pt>
                <c:pt idx="4">
                  <c:v>60～64歳</c:v>
                </c:pt>
                <c:pt idx="5">
                  <c:v>65～69歳</c:v>
                </c:pt>
                <c:pt idx="6">
                  <c:v>70～74歳</c:v>
                </c:pt>
              </c:strCache>
            </c:strRef>
          </c:cat>
          <c:val>
            <c:numRef>
              <c:f>'【03】データ入力(健診人口ピラミッド)'!$C$9:$C$15</c:f>
              <c:numCache>
                <c:formatCode>#,##0_);[Red]\(#,##0\)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8-EF59-4D28-91EB-87AEF0823E91}"/>
            </c:ext>
          </c:extLst>
        </c:ser>
        <c:dLbls>
          <c:showLegendKey val="0"/>
          <c:showVal val="0"/>
          <c:showCatName val="0"/>
          <c:showSerName val="0"/>
          <c:showPercent val="0"/>
          <c:showBubbleSize val="0"/>
        </c:dLbls>
        <c:gapWidth val="80"/>
        <c:overlap val="100"/>
        <c:axId val="639214048"/>
        <c:axId val="639216344"/>
      </c:barChart>
      <c:barChart>
        <c:barDir val="bar"/>
        <c:grouping val="stacked"/>
        <c:varyColors val="0"/>
        <c:ser>
          <c:idx val="2"/>
          <c:order val="2"/>
          <c:tx>
            <c:v>女性受診</c:v>
          </c:tx>
          <c:spPr>
            <a:solidFill>
              <a:schemeClr val="accent2"/>
            </a:solidFill>
            <a:ln>
              <a:noFill/>
            </a:ln>
            <a:effectLst/>
          </c:spPr>
          <c:invertIfNegative val="0"/>
          <c:cat>
            <c:strRef>
              <c:f>'【03】データ入力(健診人口ピラミッド)'!$A$9:$A$15</c:f>
              <c:strCache>
                <c:ptCount val="7"/>
                <c:pt idx="0">
                  <c:v>40～44歳</c:v>
                </c:pt>
                <c:pt idx="1">
                  <c:v>45～49歳</c:v>
                </c:pt>
                <c:pt idx="2">
                  <c:v>50～54歳</c:v>
                </c:pt>
                <c:pt idx="3">
                  <c:v>55～59歳</c:v>
                </c:pt>
                <c:pt idx="4">
                  <c:v>60～64歳</c:v>
                </c:pt>
                <c:pt idx="5">
                  <c:v>65～69歳</c:v>
                </c:pt>
                <c:pt idx="6">
                  <c:v>70～74歳</c:v>
                </c:pt>
              </c:strCache>
            </c:strRef>
          </c:cat>
          <c:val>
            <c:numRef>
              <c:f>'【03】データ入力(健診人口ピラミッド)'!$D$9:$D$15</c:f>
              <c:numCache>
                <c:formatCode>#,##0_);[Red]\(#,##0\)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9-EF59-4D28-91EB-87AEF0823E91}"/>
            </c:ext>
          </c:extLst>
        </c:ser>
        <c:ser>
          <c:idx val="3"/>
          <c:order val="3"/>
          <c:tx>
            <c:v>女性未受診</c:v>
          </c:tx>
          <c:spPr>
            <a:solidFill>
              <a:schemeClr val="accent2">
                <a:lumMod val="20000"/>
                <a:lumOff val="80000"/>
              </a:schemeClr>
            </a:solidFill>
            <a:ln>
              <a:noFill/>
            </a:ln>
            <a:effectLst/>
          </c:spPr>
          <c:invertIfNegative val="0"/>
          <c:dLbls>
            <c:dLbl>
              <c:idx val="0"/>
              <c:layout>
                <c:manualLayout>
                  <c:x val="5.6254631893256475E-2"/>
                  <c:y val="0"/>
                </c:manualLayout>
              </c:layout>
              <c:tx>
                <c:strRef>
                  <c:f>'【03】データ入力(健診人口ピラミッド)'!$G$9</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{57491F30-8E54-4D72-8810-F1D29904DA2E}</c15:txfldGUID>
                      <c15:f>'【03】データ入力(健診人口ピラミッド)'!$G$9</c15:f>
                      <c15:dlblFieldTableCache>
                        <c:ptCount val="1"/>
                        <c:pt idx="0">
                          <c:v>#DIV/0!</c:v>
                        </c:pt>
                      </c15:dlblFieldTableCache>
                    </c15:dlblFTEntry>
                  </c15:dlblFieldTable>
                  <c15:showDataLabelsRange val="0"/>
                </c:ext>
                <c:ext xmlns:c16="http://schemas.microsoft.com/office/drawing/2014/chart" uri="{C3380CC4-5D6E-409C-BE32-E72D297353CC}">
                  <c16:uniqueId val="{0000000A-EF59-4D28-91EB-87AEF0823E91}"/>
                </c:ext>
              </c:extLst>
            </c:dLbl>
            <c:dLbl>
              <c:idx val="1"/>
              <c:layout>
                <c:manualLayout>
                  <c:x val="5.4643051534109408E-2"/>
                  <c:y val="-1.6822737739198044E-16"/>
                </c:manualLayout>
              </c:layout>
              <c:tx>
                <c:strRef>
                  <c:f>'【03】データ入力(健診人口ピラミッド)'!$G$10</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{36A3D387-DAE7-488D-8856-198580B28732}</c15:txfldGUID>
                      <c15:f>'【03】データ入力(健診人口ピラミッド)'!$G$10</c15:f>
                      <c15:dlblFieldTableCache>
                        <c:ptCount val="1"/>
                        <c:pt idx="0">
                          <c:v>#DIV/0!</c:v>
                        </c:pt>
                      </c15:dlblFieldTableCache>
                    </c15:dlblFTEntry>
                  </c15:dlblFieldTable>
                  <c15:showDataLabelsRange val="0"/>
                </c:ext>
                <c:ext xmlns:c16="http://schemas.microsoft.com/office/drawing/2014/chart" uri="{C3380CC4-5D6E-409C-BE32-E72D297353CC}">
                  <c16:uniqueId val="{0000000B-EF59-4D28-91EB-87AEF0823E91}"/>
                </c:ext>
              </c:extLst>
            </c:dLbl>
            <c:dLbl>
              <c:idx val="2"/>
              <c:layout>
                <c:manualLayout>
                  <c:x val="6.5154676130994668E-2"/>
                  <c:y val="0"/>
                </c:manualLayout>
              </c:layout>
              <c:tx>
                <c:strRef>
                  <c:f>'【03】データ入力(健診人口ピラミッド)'!$G$11</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{CF5112DC-8960-4A91-A903-4458FF12F05E}</c15:txfldGUID>
                      <c15:f>'【03】データ入力(健診人口ピラミッド)'!$G$11</c15:f>
                      <c15:dlblFieldTableCache>
                        <c:ptCount val="1"/>
                        <c:pt idx="0">
                          <c:v>#DIV/0!</c:v>
                        </c:pt>
                      </c15:dlblFieldTableCache>
                    </c15:dlblFTEntry>
                  </c15:dlblFieldTable>
                  <c15:showDataLabelsRange val="0"/>
                </c:ext>
                <c:ext xmlns:c16="http://schemas.microsoft.com/office/drawing/2014/chart" uri="{C3380CC4-5D6E-409C-BE32-E72D297353CC}">
                  <c16:uniqueId val="{0000000C-EF59-4D28-91EB-87AEF0823E91}"/>
                </c:ext>
              </c:extLst>
            </c:dLbl>
            <c:dLbl>
              <c:idx val="3"/>
              <c:layout>
                <c:manualLayout>
                  <c:x val="5.9332822864101402E-2"/>
                  <c:y val="-8.4113688695990221E-17"/>
                </c:manualLayout>
              </c:layout>
              <c:tx>
                <c:strRef>
                  <c:f>'【03】データ入力(健診人口ピラミッド)'!$G$12</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{6BDA33A5-2E63-432B-99B2-52320D0DE208}</c15:txfldGUID>
                      <c15:f>'【03】データ入力(健診人口ピラミッド)'!$G$12</c15:f>
                      <c15:dlblFieldTableCache>
                        <c:ptCount val="1"/>
                        <c:pt idx="0">
                          <c:v>#DIV/0!</c:v>
                        </c:pt>
                      </c15:dlblFieldTableCache>
                    </c15:dlblFTEntry>
                  </c15:dlblFieldTable>
                  <c15:showDataLabelsRange val="0"/>
                </c:ext>
                <c:ext xmlns:c16="http://schemas.microsoft.com/office/drawing/2014/chart" uri="{C3380CC4-5D6E-409C-BE32-E72D297353CC}">
                  <c16:uniqueId val="{0000000D-EF59-4D28-91EB-87AEF0823E91}"/>
                </c:ext>
              </c:extLst>
            </c:dLbl>
            <c:dLbl>
              <c:idx val="4"/>
              <c:layout>
                <c:manualLayout>
                  <c:x val="6.8397166148948946E-2"/>
                  <c:y val="0"/>
                </c:manualLayout>
              </c:layout>
              <c:tx>
                <c:strRef>
                  <c:f>'【03】データ入力(健診人口ピラミッド)'!$G$13</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{AD2AC3FA-012B-45D8-8E67-E1BC41D8670A}</c15:txfldGUID>
                      <c15:f>'【03】データ入力(健診人口ピラミッド)'!$G$13</c15:f>
                      <c15:dlblFieldTableCache>
                        <c:ptCount val="1"/>
                        <c:pt idx="0">
                          <c:v>#DIV/0!</c:v>
                        </c:pt>
                      </c15:dlblFieldTableCache>
                    </c15:dlblFTEntry>
                  </c15:dlblFieldTable>
                  <c15:showDataLabelsRange val="0"/>
                </c:ext>
                <c:ext xmlns:c16="http://schemas.microsoft.com/office/drawing/2014/chart" uri="{C3380CC4-5D6E-409C-BE32-E72D297353CC}">
                  <c16:uniqueId val="{0000000E-EF59-4D28-91EB-87AEF0823E91}"/>
                </c:ext>
              </c:extLst>
            </c:dLbl>
            <c:dLbl>
              <c:idx val="5"/>
              <c:layout>
                <c:manualLayout>
                  <c:x val="9.8058635430518515E-2"/>
                  <c:y val="0"/>
                </c:manualLayout>
              </c:layout>
              <c:tx>
                <c:strRef>
                  <c:f>'【03】データ入力(健診人口ピラミッド)'!$G$14</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{E709BADF-A865-460B-BE73-11118C37E9DF}</c15:txfldGUID>
                      <c15:f>'【03】データ入力(健診人口ピラミッド)'!$G$14</c15:f>
                      <c15:dlblFieldTableCache>
                        <c:ptCount val="1"/>
                        <c:pt idx="0">
                          <c:v>#DIV/0!</c:v>
                        </c:pt>
                      </c15:dlblFieldTableCache>
                    </c15:dlblFTEntry>
                  </c15:dlblFieldTable>
                  <c15:showDataLabelsRange val="0"/>
                </c:ext>
                <c:ext xmlns:c16="http://schemas.microsoft.com/office/drawing/2014/chart" uri="{C3380CC4-5D6E-409C-BE32-E72D297353CC}">
                  <c16:uniqueId val="{0000000F-EF59-4D28-91EB-87AEF0823E91}"/>
                </c:ext>
              </c:extLst>
            </c:dLbl>
            <c:dLbl>
              <c:idx val="6"/>
              <c:layout>
                <c:manualLayout>
                  <c:x val="0.12700184550881516"/>
                  <c:y val="0"/>
                </c:manualLayout>
              </c:layout>
              <c:tx>
                <c:strRef>
                  <c:f>'【03】データ入力(健診人口ピラミッド)'!$G$15</c:f>
                  <c:strCache>
                    <c:ptCount val="1"/>
                    <c:pt idx="0">
                      <c:v>#DIV/0!</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{CC8E0DC3-6F93-43FF-9B1C-F22570B525CF}</c15:txfldGUID>
                      <c15:f>'【03】データ入力(健診人口ピラミッド)'!$G$15</c15:f>
                      <c15:dlblFieldTableCache>
                        <c:ptCount val="1"/>
                        <c:pt idx="0">
                          <c:v>#DIV/0!</c:v>
                        </c:pt>
                      </c15:dlblFieldTableCache>
                    </c15:dlblFTEntry>
                  </c15:dlblFieldTable>
                  <c15:showDataLabelsRange val="0"/>
                </c:ext>
                <c:ext xmlns:c16="http://schemas.microsoft.com/office/drawing/2014/chart" uri="{C3380CC4-5D6E-409C-BE32-E72D297353CC}">
                  <c16:uniqueId val="{00000010-EF59-4D28-91EB-87AEF0823E91}"/>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'【03】データ入力(健診人口ピラミッド)'!$A$9:$A$15</c:f>
              <c:strCache>
                <c:ptCount val="7"/>
                <c:pt idx="0">
                  <c:v>40～44歳</c:v>
                </c:pt>
                <c:pt idx="1">
                  <c:v>45～49歳</c:v>
                </c:pt>
                <c:pt idx="2">
                  <c:v>50～54歳</c:v>
                </c:pt>
                <c:pt idx="3">
                  <c:v>55～59歳</c:v>
                </c:pt>
                <c:pt idx="4">
                  <c:v>60～64歳</c:v>
                </c:pt>
                <c:pt idx="5">
                  <c:v>65～69歳</c:v>
                </c:pt>
                <c:pt idx="6">
                  <c:v>70～74歳</c:v>
                </c:pt>
              </c:strCache>
            </c:strRef>
          </c:cat>
          <c:val>
            <c:numRef>
              <c:f>'【03】データ入力(健診人口ピラミッド)'!$E$9:$E$15</c:f>
              <c:numCache>
                <c:formatCode>#,##0_);[Red]\(#,##0\)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1-EF59-4D28-91EB-87AEF0823E91}"/>
            </c:ext>
          </c:extLst>
        </c:ser>
        <c:dLbls>
          <c:showLegendKey val="0"/>
          <c:showVal val="0"/>
          <c:showCatName val="0"/>
          <c:showSerName val="0"/>
          <c:showPercent val="0"/>
          <c:showBubbleSize val="0"/>
        </c:dLbls>
        <c:gapWidth val="80"/>
        <c:overlap val="100"/>
        <c:axId val="645219616"/>
        <c:axId val="645219288"/>
      </c:barChart>
      <c:catAx>
        <c:axId val="639214048"/>
        <c:scaling>
          <c:orientation val="minMax"/>
        </c:scaling>
        <c:delete val="0"/>
        <c:axPos val="r"/>
        <c:numFmt formatCode="General" sourceLinked="1"/>
        <c:majorTickMark val="none"/>
        <c:minorTickMark val="none"/>
        <c:tickLblPos val="nextTo"/>
        <c:spPr>
          <a:solidFill>
            <a:schemeClr val="bg1"/>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39216344"/>
        <c:crosses val="autoZero"/>
        <c:auto val="1"/>
        <c:lblAlgn val="ctr"/>
        <c:lblOffset val="100"/>
        <c:noMultiLvlLbl val="0"/>
      </c:catAx>
      <c:valAx>
        <c:axId val="639216344"/>
        <c:scaling>
          <c:orientation val="maxMin"/>
          <c:max val="50000"/>
          <c:min val="-70000"/>
        </c:scaling>
        <c:delete val="1"/>
        <c:axPos val="b"/>
        <c:majorGridlines>
          <c:spPr>
            <a:ln w="9525" cap="flat" cmpd="sng" algn="ctr">
              <a:noFill/>
              <a:round/>
            </a:ln>
            <a:effectLst/>
          </c:spPr>
        </c:majorGridlines>
        <c:numFmt formatCode="#,##0;" sourceLinked="0"/>
        <c:majorTickMark val="none"/>
        <c:minorTickMark val="none"/>
        <c:tickLblPos val="nextTo"/>
        <c:crossAx val="639214048"/>
        <c:crosses val="autoZero"/>
        <c:crossBetween val="between"/>
      </c:valAx>
      <c:valAx>
        <c:axId val="645219288"/>
        <c:scaling>
          <c:orientation val="minMax"/>
          <c:min val="-70000"/>
        </c:scaling>
        <c:delete val="1"/>
        <c:axPos val="t"/>
        <c:numFmt formatCode="#,##0;\ " sourceLinked="0"/>
        <c:majorTickMark val="out"/>
        <c:minorTickMark val="none"/>
        <c:tickLblPos val="nextTo"/>
        <c:crossAx val="645219616"/>
        <c:crosses val="max"/>
        <c:crossBetween val="between"/>
      </c:valAx>
      <c:catAx>
        <c:axId val="645219616"/>
        <c:scaling>
          <c:orientation val="minMax"/>
        </c:scaling>
        <c:delete val="1"/>
        <c:axPos val="l"/>
        <c:numFmt formatCode="General" sourceLinked="1"/>
        <c:majorTickMark val="out"/>
        <c:minorTickMark val="none"/>
        <c:tickLblPos val="nextTo"/>
        <c:crossAx val="645219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【03】データ入力!$A$15</c:f>
          <c:strCache>
            <c:ptCount val="1"/>
            <c:pt idx="0">
              <c:v>No.1　平均余命（女性）</c:v>
            </c:pt>
          </c:strCache>
        </c:strRef>
      </c:tx>
      <c:layout>
        <c:manualLayout>
          <c:xMode val="edge"/>
          <c:yMode val="edge"/>
          <c:x val="0.38978148396827783"/>
          <c:y val="3.86150698264179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【03】データ入力!$A$16</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【03】データ入力!$B$15:$J$15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【03】データ入力!$B$16:$J$16</c:f>
              <c:numCache>
                <c:formatCode>General</c:formatCode>
                <c:ptCount val="9"/>
              </c:numCache>
            </c:numRef>
          </c:val>
          <c:extLst>
            <c:ext xmlns:c16="http://schemas.microsoft.com/office/drawing/2014/chart" uri="{C3380CC4-5D6E-409C-BE32-E72D297353CC}">
              <c16:uniqueId val="{00000000-0631-4E6D-B595-9B9EB29C70DB}"/>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【03】データ入力!$A$18</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【03】データ入力!$B$15:$J$15</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【03】データ入力!$B$18:$J$18</c15:sqref>
                        </c15:formulaRef>
                      </c:ext>
                    </c:extLst>
                    <c:numCache>
                      <c:formatCode>General</c:formatCode>
                      <c:ptCount val="9"/>
                    </c:numCache>
                  </c:numRef>
                </c:val>
                <c:extLst>
                  <c:ext xmlns:c16="http://schemas.microsoft.com/office/drawing/2014/chart" uri="{C3380CC4-5D6E-409C-BE32-E72D297353CC}">
                    <c16:uniqueId val="{00000005-0631-4E6D-B595-9B9EB29C70DB}"/>
                  </c:ext>
                </c:extLst>
              </c15:ser>
            </c15:filteredBarSeries>
          </c:ext>
        </c:extLst>
      </c:barChart>
      <c:lineChart>
        <c:grouping val="standard"/>
        <c:varyColors val="0"/>
        <c:ser>
          <c:idx val="1"/>
          <c:order val="1"/>
          <c:tx>
            <c:strRef>
              <c:f>【03】データ入力!$A$17</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6">
                        <a:lumMod val="50000"/>
                      </a:schemeClr>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【03】データ入力!$B$15:$J$15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【03】データ入力!$B$17:$J$17</c:f>
              <c:numCache>
                <c:formatCode>General</c:formatCode>
                <c:ptCount val="9"/>
              </c:numCache>
            </c:numRef>
          </c:val>
          <c:smooth val="0"/>
          <c:extLst>
            <c:ext xmlns:c16="http://schemas.microsoft.com/office/drawing/2014/chart" uri="{C3380CC4-5D6E-409C-BE32-E72D297353CC}">
              <c16:uniqueId val="{00000001-0631-4E6D-B595-9B9EB29C70DB}"/>
            </c:ext>
          </c:extLst>
        </c:ser>
        <c:ser>
          <c:idx val="3"/>
          <c:order val="3"/>
          <c:tx>
            <c:strRef>
              <c:f>【03】データ入力!$A$19</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【03】データ入力!$B$15:$J$15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【03】データ入力!$B$19:$J$19</c:f>
              <c:numCache>
                <c:formatCode>General</c:formatCode>
                <c:ptCount val="9"/>
              </c:numCache>
            </c:numRef>
          </c:val>
          <c:smooth val="0"/>
          <c:extLst>
            <c:ext xmlns:c16="http://schemas.microsoft.com/office/drawing/2014/chart" uri="{C3380CC4-5D6E-409C-BE32-E72D297353CC}">
              <c16:uniqueId val="{00000002-0631-4E6D-B595-9B9EB29C70DB}"/>
            </c:ext>
          </c:extLst>
        </c:ser>
        <c:ser>
          <c:idx val="4"/>
          <c:order val="4"/>
          <c:tx>
            <c:strRef>
              <c:f>【03】データ入力!$A$20</c:f>
              <c:strCache>
                <c:ptCount val="1"/>
                <c:pt idx="0">
                  <c:v>目標値</c:v>
                </c:pt>
              </c:strCache>
            </c:strRef>
          </c:tx>
          <c:spPr>
            <a:ln w="28575" cap="rnd">
              <a:solidFill>
                <a:srgbClr val="FF0000"/>
              </a:solidFill>
              <a:round/>
            </a:ln>
            <a:effectLst/>
          </c:spPr>
          <c:marker>
            <c:symbol val="none"/>
          </c:marker>
          <c:dLbls>
            <c:dLbl>
              <c:idx val="8"/>
              <c:layout>
                <c:manualLayout>
                  <c:x val="-3.2301009330287019E-2"/>
                  <c:y val="-9.4551277875410455E-2"/>
                </c:manualLayout>
              </c:layout>
              <c:tx>
                <c:rich>
                  <a:bodyPr rot="0" spcFirstLastPara="1" vertOverflow="clip" horzOverflow="clip" vert="horz" wrap="square" lIns="0" tIns="0" rIns="0" bIns="0" anchor="ctr" anchorCtr="1">
                    <a:no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目標 </a:t>
                    </a:r>
                    <a:fld id="{EDB0A5B6-505A-4FBA-8339-D7F9D81C24E8}" type="VALUE">
                      <a:rPr lang="en-US" altLang="ja-JP"/>
                      <a:pPr>
                        <a:defRPr/>
                      </a:pPr>
                      <a:t>[値]</a:t>
                    </a:fld>
                    <a:r>
                      <a:rPr lang="ja-JP" altLang="en-US"/>
                      <a:t>年</a:t>
                    </a:r>
                  </a:p>
                </c:rich>
              </c:tx>
              <c:numFmt formatCode="#,##0.0_);[Red]\(#,##0.0\)" sourceLinked="0"/>
              <c:spPr>
                <a:solidFill>
                  <a:sysClr val="window" lastClr="FFFFFF"/>
                </a:solidFill>
                <a:ln w="15875">
                  <a:solidFill>
                    <a:srgbClr val="FF0000"/>
                  </a:solidFill>
                </a:ln>
                <a:effectLst/>
              </c:spPr>
              <c:txPr>
                <a:bodyPr rot="0" spcFirstLastPara="1" vertOverflow="clip" horzOverflow="clip" vert="horz" wrap="square" lIns="0" tIns="0" rIns="0" bIns="0" anchor="ctr" anchorCtr="1">
                  <a:no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9741395774881193"/>
                      <c:h val="9.2333417585718738E-2"/>
                    </c:manualLayout>
                  </c15:layout>
                  <c15:dlblFieldTable/>
                  <c15:showDataLabelsRange val="0"/>
                </c:ext>
                <c:ext xmlns:c16="http://schemas.microsoft.com/office/drawing/2014/chart" uri="{C3380CC4-5D6E-409C-BE32-E72D297353CC}">
                  <c16:uniqueId val="{00000003-0631-4E6D-B595-9B9EB29C70D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【03】データ入力!$B$15:$J$15</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【03】データ入力!$B$20:$J$20</c:f>
              <c:numCache>
                <c:formatCode>General</c:formatCode>
                <c:ptCount val="9"/>
              </c:numCache>
            </c:numRef>
          </c:val>
          <c:smooth val="0"/>
          <c:extLst>
            <c:ext xmlns:c16="http://schemas.microsoft.com/office/drawing/2014/chart" uri="{C3380CC4-5D6E-409C-BE32-E72D297353CC}">
              <c16:uniqueId val="{00000004-0631-4E6D-B595-9B9EB29C70DB}"/>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【03】データ入力!$A$31</c:f>
          <c:strCache>
            <c:ptCount val="1"/>
            <c:pt idx="0">
              <c:v>No.2　平均自立期間（女性）</c:v>
            </c:pt>
          </c:strCache>
        </c:strRef>
      </c:tx>
      <c:layout>
        <c:manualLayout>
          <c:xMode val="edge"/>
          <c:yMode val="edge"/>
          <c:x val="0.34202243673558524"/>
          <c:y val="3.8614921168554472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【03】データ入力!$A$32</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【03】データ入力!$B$31:$J$31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【03】データ入力!$B$32:$J$32</c:f>
              <c:numCache>
                <c:formatCode>General</c:formatCode>
                <c:ptCount val="9"/>
              </c:numCache>
            </c:numRef>
          </c:val>
          <c:extLst>
            <c:ext xmlns:c16="http://schemas.microsoft.com/office/drawing/2014/chart" uri="{C3380CC4-5D6E-409C-BE32-E72D297353CC}">
              <c16:uniqueId val="{00000000-C7A9-45CB-8AD1-B4178F66AE90}"/>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【03】データ入力!$A$34</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【03】データ入力!$B$31:$J$31</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【03】データ入力!$B$34:$J$34</c15:sqref>
                        </c15:formulaRef>
                      </c:ext>
                    </c:extLst>
                    <c:numCache>
                      <c:formatCode>General</c:formatCode>
                      <c:ptCount val="9"/>
                    </c:numCache>
                  </c:numRef>
                </c:val>
                <c:extLst>
                  <c:ext xmlns:c16="http://schemas.microsoft.com/office/drawing/2014/chart" uri="{C3380CC4-5D6E-409C-BE32-E72D297353CC}">
                    <c16:uniqueId val="{00000004-C7A9-45CB-8AD1-B4178F66AE90}"/>
                  </c:ext>
                </c:extLst>
              </c15:ser>
            </c15:filteredBarSeries>
          </c:ext>
        </c:extLst>
      </c:barChart>
      <c:lineChart>
        <c:grouping val="standard"/>
        <c:varyColors val="0"/>
        <c:ser>
          <c:idx val="1"/>
          <c:order val="1"/>
          <c:tx>
            <c:strRef>
              <c:f>【03】データ入力!$A$33</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【03】データ入力!$B$31:$J$31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【03】データ入力!$B$33:$J$33</c:f>
              <c:numCache>
                <c:formatCode>General</c:formatCode>
                <c:ptCount val="9"/>
              </c:numCache>
            </c:numRef>
          </c:val>
          <c:smooth val="0"/>
          <c:extLst>
            <c:ext xmlns:c16="http://schemas.microsoft.com/office/drawing/2014/chart" uri="{C3380CC4-5D6E-409C-BE32-E72D297353CC}">
              <c16:uniqueId val="{00000001-C7A9-45CB-8AD1-B4178F66AE90}"/>
            </c:ext>
          </c:extLst>
        </c:ser>
        <c:ser>
          <c:idx val="3"/>
          <c:order val="3"/>
          <c:tx>
            <c:strRef>
              <c:f>【03】データ入力!$A$35</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【03】データ入力!$B$31:$J$31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【03】データ入力!$B$35:$J$35</c:f>
              <c:numCache>
                <c:formatCode>General</c:formatCode>
                <c:ptCount val="9"/>
              </c:numCache>
            </c:numRef>
          </c:val>
          <c:smooth val="0"/>
          <c:extLst>
            <c:ext xmlns:c16="http://schemas.microsoft.com/office/drawing/2014/chart" uri="{C3380CC4-5D6E-409C-BE32-E72D297353CC}">
              <c16:uniqueId val="{00000002-C7A9-45CB-8AD1-B4178F66AE90}"/>
            </c:ext>
          </c:extLst>
        </c:ser>
        <c:ser>
          <c:idx val="4"/>
          <c:order val="4"/>
          <c:tx>
            <c:strRef>
              <c:f>【03】データ入力!$A$36</c:f>
              <c:strCache>
                <c:ptCount val="1"/>
                <c:pt idx="0">
                  <c:v>目標値</c:v>
                </c:pt>
              </c:strCache>
            </c:strRef>
          </c:tx>
          <c:spPr>
            <a:ln w="28575" cap="rnd">
              <a:solidFill>
                <a:srgbClr val="FF0000"/>
              </a:solidFill>
              <a:round/>
            </a:ln>
            <a:effectLst/>
          </c:spPr>
          <c:marker>
            <c:symbol val="none"/>
          </c:marker>
          <c:cat>
            <c:strRef>
              <c:f>【03】データ入力!$B$31:$J$31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【03】データ入力!$B$36:$J$36</c:f>
              <c:numCache>
                <c:formatCode>General</c:formatCode>
                <c:ptCount val="9"/>
              </c:numCache>
            </c:numRef>
          </c:val>
          <c:smooth val="0"/>
          <c:extLst>
            <c:ext xmlns:c16="http://schemas.microsoft.com/office/drawing/2014/chart" uri="{C3380CC4-5D6E-409C-BE32-E72D297353CC}">
              <c16:uniqueId val="{00000003-C7A9-45CB-8AD1-B4178F66AE90}"/>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majorUnit val="4"/>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【03】データ入力!$A$41</c:f>
          <c:strCache>
            <c:ptCount val="1"/>
            <c:pt idx="0">
              <c:v>No.3　一人当たり医科医療費（入院）
※性・年齢調整値</c:v>
            </c:pt>
          </c:strCache>
        </c:strRef>
      </c:tx>
      <c:layout>
        <c:manualLayout>
          <c:xMode val="edge"/>
          <c:yMode val="edge"/>
          <c:x val="0.27952897607104965"/>
          <c:y val="3.8614890783967834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【03】データ入力!$A$42</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【03】データ入力!$B$41:$J$41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【03】データ入力!$B$42:$J$42</c:f>
              <c:numCache>
                <c:formatCode>#,##0_);[Red]\(#,##0\)</c:formatCode>
                <c:ptCount val="9"/>
              </c:numCache>
            </c:numRef>
          </c:val>
          <c:extLst>
            <c:ext xmlns:c16="http://schemas.microsoft.com/office/drawing/2014/chart" uri="{C3380CC4-5D6E-409C-BE32-E72D297353CC}">
              <c16:uniqueId val="{00000000-862D-49CC-8B84-B874EDA959BF}"/>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【03】データ入力!$A$44</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【03】データ入力!$B$41:$J$41</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【03】データ入力!$B$44:$J$44</c15:sqref>
                        </c15:formulaRef>
                      </c:ext>
                    </c:extLst>
                    <c:numCache>
                      <c:formatCode>General</c:formatCode>
                      <c:ptCount val="9"/>
                    </c:numCache>
                  </c:numRef>
                </c:val>
                <c:extLst>
                  <c:ext xmlns:c16="http://schemas.microsoft.com/office/drawing/2014/chart" uri="{C3380CC4-5D6E-409C-BE32-E72D297353CC}">
                    <c16:uniqueId val="{00000004-862D-49CC-8B84-B874EDA959BF}"/>
                  </c:ext>
                </c:extLst>
              </c15:ser>
            </c15:filteredBarSeries>
          </c:ext>
        </c:extLst>
      </c:barChart>
      <c:lineChart>
        <c:grouping val="standard"/>
        <c:varyColors val="0"/>
        <c:ser>
          <c:idx val="1"/>
          <c:order val="1"/>
          <c:tx>
            <c:strRef>
              <c:f>【03】データ入力!$A$43</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【03】データ入力!$B$41:$J$41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【03】データ入力!$B$43:$J$43</c:f>
              <c:numCache>
                <c:formatCode>#,##0_);[Red]\(#,##0\)</c:formatCode>
                <c:ptCount val="9"/>
              </c:numCache>
            </c:numRef>
          </c:val>
          <c:smooth val="0"/>
          <c:extLst>
            <c:ext xmlns:c16="http://schemas.microsoft.com/office/drawing/2014/chart" uri="{C3380CC4-5D6E-409C-BE32-E72D297353CC}">
              <c16:uniqueId val="{00000001-862D-49CC-8B84-B874EDA959BF}"/>
            </c:ext>
          </c:extLst>
        </c:ser>
        <c:ser>
          <c:idx val="3"/>
          <c:order val="3"/>
          <c:tx>
            <c:strRef>
              <c:f>【03】データ入力!$A$45</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【03】データ入力!$B$41:$J$41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【03】データ入力!$B$45:$J$45</c:f>
              <c:numCache>
                <c:formatCode>#,##0_);[Red]\(#,##0\)</c:formatCode>
                <c:ptCount val="9"/>
              </c:numCache>
            </c:numRef>
          </c:val>
          <c:smooth val="0"/>
          <c:extLst>
            <c:ext xmlns:c16="http://schemas.microsoft.com/office/drawing/2014/chart" uri="{C3380CC4-5D6E-409C-BE32-E72D297353CC}">
              <c16:uniqueId val="{00000002-862D-49CC-8B84-B874EDA959BF}"/>
            </c:ext>
          </c:extLst>
        </c:ser>
        <c:ser>
          <c:idx val="4"/>
          <c:order val="4"/>
          <c:tx>
            <c:strRef>
              <c:f>【03】データ入力!$A$46</c:f>
              <c:strCache>
                <c:ptCount val="1"/>
                <c:pt idx="0">
                  <c:v>目標値</c:v>
                </c:pt>
              </c:strCache>
            </c:strRef>
          </c:tx>
          <c:spPr>
            <a:ln w="28575" cap="rnd">
              <a:solidFill>
                <a:srgbClr val="FF0000"/>
              </a:solidFill>
              <a:round/>
            </a:ln>
            <a:effectLst/>
          </c:spPr>
          <c:marker>
            <c:symbol val="none"/>
          </c:marker>
          <c:cat>
            <c:strRef>
              <c:f>【03】データ入力!$B$41:$J$41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【03】データ入力!$B$46:$J$46</c:f>
              <c:numCache>
                <c:formatCode>#,##0_);[Red]\(#,##0\)</c:formatCode>
                <c:ptCount val="9"/>
              </c:numCache>
            </c:numRef>
          </c:val>
          <c:smooth val="0"/>
          <c:extLst>
            <c:ext xmlns:c16="http://schemas.microsoft.com/office/drawing/2014/chart" uri="{C3380CC4-5D6E-409C-BE32-E72D297353CC}">
              <c16:uniqueId val="{00000003-862D-49CC-8B84-B874EDA959BF}"/>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'【04】図表自動生成（全体像）'!$C$6</c:f>
              <c:strCache>
                <c:ptCount val="1"/>
                <c:pt idx="0">
                  <c:v>特定健康診査実施率</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FB-4620-9C88-2E14529297E4}"/>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214D-4FD5-8AEE-ED34E45FAD31}"/>
              </c:ext>
            </c:extLst>
          </c:dPt>
          <c:cat>
            <c:strRef>
              <c:extLst>
                <c:ext xmlns:c15="http://schemas.microsoft.com/office/drawing/2012/chart" uri="{02D57815-91ED-43cb-92C2-25804820EDAC}">
                  <c15:fullRef>
                    <c15:sqref>'【04】図表自動生成（全体像）'!$B$7:$B$9</c15:sqref>
                  </c15:fullRef>
                </c:ext>
              </c:extLst>
              <c:f>'【04】図表自動生成（全体像）'!$B$8:$B$9</c:f>
              <c:strCache>
                <c:ptCount val="2"/>
                <c:pt idx="0">
                  <c:v>受診者数</c:v>
                </c:pt>
                <c:pt idx="1">
                  <c:v>未受診者数</c:v>
                </c:pt>
              </c:strCache>
            </c:strRef>
          </c:cat>
          <c:val>
            <c:numRef>
              <c:extLst>
                <c:ext xmlns:c15="http://schemas.microsoft.com/office/drawing/2012/chart" uri="{02D57815-91ED-43cb-92C2-25804820EDAC}">
                  <c15:fullRef>
                    <c15:sqref>'【04】図表自動生成（全体像）'!$C$7:$C$9</c15:sqref>
                  </c15:fullRef>
                </c:ext>
              </c:extLst>
              <c:f>'【04】図表自動生成（全体像）'!$C$8:$C$9</c:f>
              <c:numCache>
                <c:formatCode>#,##0_);[Red]\(#,##0\)</c:formatCode>
                <c:ptCount val="2"/>
                <c:pt idx="0">
                  <c:v>0</c:v>
                </c:pt>
                <c:pt idx="1">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214D-4FD5-8AEE-ED34E45FAD31}"/>
            </c:ext>
          </c:extLst>
        </c:ser>
        <c:dLbls>
          <c:showLegendKey val="0"/>
          <c:showVal val="0"/>
          <c:showCatName val="0"/>
          <c:showSerName val="0"/>
          <c:showPercent val="0"/>
          <c:showBubbleSize val="0"/>
          <c:showLeaderLines val="1"/>
        </c:dLbls>
        <c:firstSliceAng val="0"/>
        <c:holeSize val="6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79154221878962E-3"/>
          <c:y val="1.4889539399818876E-2"/>
          <c:w val="0.97220809429224653"/>
          <c:h val="0.9677055555555556"/>
        </c:manualLayout>
      </c:layout>
      <c:pieChart>
        <c:varyColors val="1"/>
        <c:ser>
          <c:idx val="0"/>
          <c:order val="0"/>
          <c:tx>
            <c:strRef>
              <c:f>'【04】図表自動生成（全体像）'!$C$11</c:f>
              <c:strCache>
                <c:ptCount val="1"/>
                <c:pt idx="0">
                  <c:v>HbA1c</c:v>
                </c:pt>
              </c:strCache>
            </c:strRef>
          </c:tx>
          <c:spPr>
            <a:solidFill>
              <a:schemeClr val="accent1"/>
            </a:solidFill>
          </c:spPr>
          <c:explosion val="3"/>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9324-4319-8AC1-EB0A5A755DFD}"/>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9324-4319-8AC1-EB0A5A755DFD}"/>
              </c:ext>
            </c:extLst>
          </c:dPt>
          <c:cat>
            <c:strRef>
              <c:extLst>
                <c:ext xmlns:c15="http://schemas.microsoft.com/office/drawing/2012/chart" uri="{02D57815-91ED-43cb-92C2-25804820EDAC}">
                  <c15:fullRef>
                    <c15:sqref>'【04】図表自動生成（全体像）'!$B$12:$B$14</c15:sqref>
                  </c15:fullRef>
                </c:ext>
              </c:extLst>
              <c:f>'【04】図表自動生成（全体像）'!$B$13:$B$14</c:f>
              <c:strCache>
                <c:ptCount val="2"/>
                <c:pt idx="0">
                  <c:v>有所見者</c:v>
                </c:pt>
                <c:pt idx="1">
                  <c:v>異常なし</c:v>
                </c:pt>
              </c:strCache>
            </c:strRef>
          </c:cat>
          <c:val>
            <c:numRef>
              <c:extLst>
                <c:ext xmlns:c15="http://schemas.microsoft.com/office/drawing/2012/chart" uri="{02D57815-91ED-43cb-92C2-25804820EDAC}">
                  <c15:fullRef>
                    <c15:sqref>'【04】図表自動生成（全体像）'!$C$12:$C$14</c15:sqref>
                  </c15:fullRef>
                </c:ext>
              </c:extLst>
              <c:f>'【04】図表自動生成（全体像）'!$C$13:$C$14</c:f>
              <c:numCache>
                <c:formatCode>#,##0_);[Red]\(#,##0\)</c:formatCode>
                <c:ptCount val="2"/>
                <c:pt idx="0">
                  <c:v>0</c:v>
                </c:pt>
                <c:pt idx="1">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9324-4319-8AC1-EB0A5A755DFD}"/>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'【04】図表自動生成（全体像）'!$D$11</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5FB4-4096-8C0F-618C01F35A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5FB4-4096-8C0F-618C01F35A17}"/>
                    </c:ext>
                  </c:extLst>
                </c:dPt>
                <c:cat>
                  <c:strRef>
                    <c:extLst>
                      <c:ext uri="{02D57815-91ED-43cb-92C2-25804820EDAC}">
                        <c15:fullRef>
                          <c15:sqref>'【04】図表自動生成（全体像）'!$B$12:$B$14</c15:sqref>
                        </c15:fullRef>
                        <c15:formulaRef>
                          <c15:sqref>'【04】図表自動生成（全体像）'!$B$13:$B$14</c15:sqref>
                        </c15:formulaRef>
                      </c:ext>
                    </c:extLst>
                    <c:strCache>
                      <c:ptCount val="2"/>
                      <c:pt idx="0">
                        <c:v>有所見者</c:v>
                      </c:pt>
                      <c:pt idx="1">
                        <c:v>異常なし</c:v>
                      </c:pt>
                    </c:strCache>
                  </c:strRef>
                </c:cat>
                <c:val>
                  <c:numRef>
                    <c:extLst>
                      <c:ext uri="{02D57815-91ED-43cb-92C2-25804820EDAC}">
                        <c15:fullRef>
                          <c15:sqref>'【04】図表自動生成（全体像）'!$D$12:$D$14</c15:sqref>
                        </c15:fullRef>
                        <c15:formulaRef>
                          <c15:sqref>'【04】図表自動生成（全体像）'!$D$13:$D$14</c15:sqref>
                        </c15:formulaRef>
                      </c:ext>
                    </c:extLst>
                    <c:numCache>
                      <c:formatCode>0.0%</c:formatCode>
                      <c:ptCount val="2"/>
                      <c:pt idx="0">
                        <c:v>0</c:v>
                      </c:pt>
                      <c:pt idx="1">
                        <c:v>0</c:v>
                      </c:pt>
                    </c:numCache>
                  </c:numRef>
                </c:val>
                <c:extLst>
                  <c:ext uri="{02D57815-91ED-43cb-92C2-25804820EDAC}">
                    <c15:categoryFilterExceptions/>
                  </c:ext>
                  <c:ext xmlns:c16="http://schemas.microsoft.com/office/drawing/2014/chart" uri="{C3380CC4-5D6E-409C-BE32-E72D297353CC}">
                    <c16:uniqueId val="{00000005-9324-4319-8AC1-EB0A5A755DFD}"/>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4472916666666667E-2"/>
          <c:w val="0.98450051894496959"/>
          <c:h val="0.97552708333333338"/>
        </c:manualLayout>
      </c:layout>
      <c:pieChart>
        <c:varyColors val="1"/>
        <c:ser>
          <c:idx val="0"/>
          <c:order val="0"/>
          <c:tx>
            <c:strRef>
              <c:f>'【04】図表自動生成（全体像）'!$C$16</c:f>
              <c:strCache>
                <c:ptCount val="1"/>
                <c:pt idx="0">
                  <c:v>収縮期血圧</c:v>
                </c:pt>
              </c:strCache>
            </c:strRef>
          </c:tx>
          <c:spPr>
            <a:solidFill>
              <a:schemeClr val="accent1"/>
            </a:solidFill>
          </c:spPr>
          <c:explosion val="3"/>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0178-4F13-B6E1-000140073E14}"/>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0178-4F13-B6E1-000140073E14}"/>
              </c:ext>
            </c:extLst>
          </c:dPt>
          <c:cat>
            <c:strRef>
              <c:extLst>
                <c:ext xmlns:c15="http://schemas.microsoft.com/office/drawing/2012/chart" uri="{02D57815-91ED-43cb-92C2-25804820EDAC}">
                  <c15:fullRef>
                    <c15:sqref>'【04】図表自動生成（全体像）'!$B$17:$B$19</c15:sqref>
                  </c15:fullRef>
                </c:ext>
              </c:extLst>
              <c:f>'【04】図表自動生成（全体像）'!$B$18:$B$19</c:f>
              <c:strCache>
                <c:ptCount val="2"/>
                <c:pt idx="0">
                  <c:v>有所見者</c:v>
                </c:pt>
                <c:pt idx="1">
                  <c:v>異常なし</c:v>
                </c:pt>
              </c:strCache>
            </c:strRef>
          </c:cat>
          <c:val>
            <c:numRef>
              <c:extLst>
                <c:ext xmlns:c15="http://schemas.microsoft.com/office/drawing/2012/chart" uri="{02D57815-91ED-43cb-92C2-25804820EDAC}">
                  <c15:fullRef>
                    <c15:sqref>'【04】図表自動生成（全体像）'!$C$17:$C$19</c15:sqref>
                  </c15:fullRef>
                </c:ext>
              </c:extLst>
              <c:f>'【04】図表自動生成（全体像）'!$C$18:$C$19</c:f>
              <c:numCache>
                <c:formatCode>#,##0_);[Red]\(#,##0\)</c:formatCode>
                <c:ptCount val="2"/>
                <c:pt idx="0">
                  <c:v>0</c:v>
                </c:pt>
                <c:pt idx="1">
                  <c:v>0</c:v>
                </c:pt>
              </c:numCache>
            </c:numRef>
          </c:val>
          <c:extLst>
            <c:ext xmlns:c16="http://schemas.microsoft.com/office/drawing/2014/chart" uri="{C3380CC4-5D6E-409C-BE32-E72D297353CC}">
              <c16:uniqueId val="{00000004-0178-4F13-B6E1-000140073E14}"/>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'【04】図表自動生成（全体像）'!$D$16</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0178-4F13-B6E1-000140073E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0178-4F13-B6E1-000140073E14}"/>
                    </c:ext>
                  </c:extLst>
                </c:dPt>
                <c:cat>
                  <c:strRef>
                    <c:extLst>
                      <c:ext uri="{02D57815-91ED-43cb-92C2-25804820EDAC}">
                        <c15:fullRef>
                          <c15:sqref>'【04】図表自動生成（全体像）'!$B$17:$B$19</c15:sqref>
                        </c15:fullRef>
                        <c15:formulaRef>
                          <c15:sqref>'【04】図表自動生成（全体像）'!$B$18:$B$19</c15:sqref>
                        </c15:formulaRef>
                      </c:ext>
                    </c:extLst>
                    <c:strCache>
                      <c:ptCount val="2"/>
                      <c:pt idx="0">
                        <c:v>有所見者</c:v>
                      </c:pt>
                      <c:pt idx="1">
                        <c:v>異常なし</c:v>
                      </c:pt>
                    </c:strCache>
                  </c:strRef>
                </c:cat>
                <c:val>
                  <c:numRef>
                    <c:extLst>
                      <c:ext uri="{02D57815-91ED-43cb-92C2-25804820EDAC}">
                        <c15:fullRef>
                          <c15:sqref>'【04】図表自動生成（全体像）'!$D$17:$D$19</c15:sqref>
                        </c15:fullRef>
                        <c15:formulaRef>
                          <c15:sqref>'【04】図表自動生成（全体像）'!$D$18:$D$19</c15:sqref>
                        </c15:formulaRef>
                      </c:ext>
                    </c:extLst>
                    <c:numCache>
                      <c:formatCode>0.0%</c:formatCode>
                      <c:ptCount val="2"/>
                      <c:pt idx="0">
                        <c:v>0</c:v>
                      </c:pt>
                      <c:pt idx="1">
                        <c:v>0</c:v>
                      </c:pt>
                    </c:numCache>
                  </c:numRef>
                </c:val>
                <c:extLst>
                  <c:ext xmlns:c16="http://schemas.microsoft.com/office/drawing/2014/chart" uri="{C3380CC4-5D6E-409C-BE32-E72D297353CC}">
                    <c16:uniqueId val="{00000009-0178-4F13-B6E1-000140073E14}"/>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4090972222222222E-2"/>
          <c:w val="0.98351250000000001"/>
          <c:h val="0.97590902777777777"/>
        </c:manualLayout>
      </c:layout>
      <c:pieChart>
        <c:varyColors val="1"/>
        <c:ser>
          <c:idx val="0"/>
          <c:order val="0"/>
          <c:tx>
            <c:strRef>
              <c:f>'【04】図表自動生成（全体像）'!$C$21</c:f>
              <c:strCache>
                <c:ptCount val="1"/>
                <c:pt idx="0">
                  <c:v>拡張期血圧</c:v>
                </c:pt>
              </c:strCache>
            </c:strRef>
          </c:tx>
          <c:spPr>
            <a:solidFill>
              <a:schemeClr val="accent1"/>
            </a:solidFill>
          </c:spPr>
          <c:explosion val="3"/>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2CA7-473F-BBDC-FFA2CF172AD3}"/>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2CA7-473F-BBDC-FFA2CF172AD3}"/>
              </c:ext>
            </c:extLst>
          </c:dPt>
          <c:cat>
            <c:strRef>
              <c:extLst>
                <c:ext xmlns:c15="http://schemas.microsoft.com/office/drawing/2012/chart" uri="{02D57815-91ED-43cb-92C2-25804820EDAC}">
                  <c15:fullRef>
                    <c15:sqref>'【04】図表自動生成（全体像）'!$B$22:$B$24</c15:sqref>
                  </c15:fullRef>
                </c:ext>
              </c:extLst>
              <c:f>'【04】図表自動生成（全体像）'!$B$23:$B$24</c:f>
              <c:strCache>
                <c:ptCount val="2"/>
                <c:pt idx="0">
                  <c:v>有所見者</c:v>
                </c:pt>
                <c:pt idx="1">
                  <c:v>異常なし</c:v>
                </c:pt>
              </c:strCache>
            </c:strRef>
          </c:cat>
          <c:val>
            <c:numRef>
              <c:extLst>
                <c:ext xmlns:c15="http://schemas.microsoft.com/office/drawing/2012/chart" uri="{02D57815-91ED-43cb-92C2-25804820EDAC}">
                  <c15:fullRef>
                    <c15:sqref>'【04】図表自動生成（全体像）'!$C$22:$C$24</c15:sqref>
                  </c15:fullRef>
                </c:ext>
              </c:extLst>
              <c:f>'【04】図表自動生成（全体像）'!$C$23:$C$24</c:f>
              <c:numCache>
                <c:formatCode>#,##0_);[Red]\(#,##0\)</c:formatCode>
                <c:ptCount val="2"/>
                <c:pt idx="0">
                  <c:v>0</c:v>
                </c:pt>
                <c:pt idx="1">
                  <c:v>0</c:v>
                </c:pt>
              </c:numCache>
            </c:numRef>
          </c:val>
          <c:extLst>
            <c:ext xmlns:c16="http://schemas.microsoft.com/office/drawing/2014/chart" uri="{C3380CC4-5D6E-409C-BE32-E72D297353CC}">
              <c16:uniqueId val="{00000004-2CA7-473F-BBDC-FFA2CF172AD3}"/>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'【04】図表自動生成（全体像）'!$D$21</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2CA7-473F-BBDC-FFA2CF172A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2CA7-473F-BBDC-FFA2CF172AD3}"/>
                    </c:ext>
                  </c:extLst>
                </c:dPt>
                <c:cat>
                  <c:strRef>
                    <c:extLst>
                      <c:ext uri="{02D57815-91ED-43cb-92C2-25804820EDAC}">
                        <c15:fullRef>
                          <c15:sqref>'【04】図表自動生成（全体像）'!$B$22:$B$24</c15:sqref>
                        </c15:fullRef>
                        <c15:formulaRef>
                          <c15:sqref>'【04】図表自動生成（全体像）'!$B$23:$B$24</c15:sqref>
                        </c15:formulaRef>
                      </c:ext>
                    </c:extLst>
                    <c:strCache>
                      <c:ptCount val="2"/>
                      <c:pt idx="0">
                        <c:v>有所見者</c:v>
                      </c:pt>
                      <c:pt idx="1">
                        <c:v>異常なし</c:v>
                      </c:pt>
                    </c:strCache>
                  </c:strRef>
                </c:cat>
                <c:val>
                  <c:numRef>
                    <c:extLst>
                      <c:ext uri="{02D57815-91ED-43cb-92C2-25804820EDAC}">
                        <c15:fullRef>
                          <c15:sqref>'【04】図表自動生成（全体像）'!$D$22:$D$24</c15:sqref>
                        </c15:fullRef>
                        <c15:formulaRef>
                          <c15:sqref>'【04】図表自動生成（全体像）'!$D$23:$D$24</c15:sqref>
                        </c15:formulaRef>
                      </c:ext>
                    </c:extLst>
                    <c:numCache>
                      <c:formatCode>0.0%</c:formatCode>
                      <c:ptCount val="2"/>
                      <c:pt idx="0">
                        <c:v>0</c:v>
                      </c:pt>
                      <c:pt idx="1">
                        <c:v>0</c:v>
                      </c:pt>
                    </c:numCache>
                  </c:numRef>
                </c:val>
                <c:extLst>
                  <c:ext xmlns:c16="http://schemas.microsoft.com/office/drawing/2014/chart" uri="{C3380CC4-5D6E-409C-BE32-E72D297353CC}">
                    <c16:uniqueId val="{00000009-2CA7-473F-BBDC-FFA2CF172AD3}"/>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4090972222222222E-2"/>
          <c:w val="0.92772777777777782"/>
          <c:h val="0.97590902777777777"/>
        </c:manualLayout>
      </c:layout>
      <c:pieChart>
        <c:varyColors val="1"/>
        <c:ser>
          <c:idx val="0"/>
          <c:order val="0"/>
          <c:tx>
            <c:strRef>
              <c:f>'【04】図表自動生成（全体像）'!$C$26</c:f>
              <c:strCache>
                <c:ptCount val="1"/>
                <c:pt idx="0">
                  <c:v>HDL</c:v>
                </c:pt>
              </c:strCache>
            </c:strRef>
          </c:tx>
          <c:spPr>
            <a:solidFill>
              <a:schemeClr val="accent1"/>
            </a:solidFill>
          </c:spPr>
          <c:explosion val="3"/>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0D62-4FC6-AC69-38FF75080E5F}"/>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0D62-4FC6-AC69-38FF75080E5F}"/>
              </c:ext>
            </c:extLst>
          </c:dPt>
          <c:cat>
            <c:strRef>
              <c:extLst>
                <c:ext xmlns:c15="http://schemas.microsoft.com/office/drawing/2012/chart" uri="{02D57815-91ED-43cb-92C2-25804820EDAC}">
                  <c15:fullRef>
                    <c15:sqref>'【04】図表自動生成（全体像）'!$B$27:$B$29</c15:sqref>
                  </c15:fullRef>
                </c:ext>
              </c:extLst>
              <c:f>'【04】図表自動生成（全体像）'!$B$28:$B$29</c:f>
              <c:strCache>
                <c:ptCount val="2"/>
                <c:pt idx="0">
                  <c:v>有所見者</c:v>
                </c:pt>
                <c:pt idx="1">
                  <c:v>異常なし</c:v>
                </c:pt>
              </c:strCache>
            </c:strRef>
          </c:cat>
          <c:val>
            <c:numRef>
              <c:extLst>
                <c:ext xmlns:c15="http://schemas.microsoft.com/office/drawing/2012/chart" uri="{02D57815-91ED-43cb-92C2-25804820EDAC}">
                  <c15:fullRef>
                    <c15:sqref>'【04】図表自動生成（全体像）'!$C$27:$C$29</c15:sqref>
                  </c15:fullRef>
                </c:ext>
              </c:extLst>
              <c:f>'【04】図表自動生成（全体像）'!$C$28:$C$29</c:f>
              <c:numCache>
                <c:formatCode>#,##0_);[Red]\(#,##0\)</c:formatCode>
                <c:ptCount val="2"/>
                <c:pt idx="0">
                  <c:v>0</c:v>
                </c:pt>
                <c:pt idx="1">
                  <c:v>0</c:v>
                </c:pt>
              </c:numCache>
            </c:numRef>
          </c:val>
          <c:extLst>
            <c:ext xmlns:c16="http://schemas.microsoft.com/office/drawing/2014/chart" uri="{C3380CC4-5D6E-409C-BE32-E72D297353CC}">
              <c16:uniqueId val="{00000004-0D62-4FC6-AC69-38FF75080E5F}"/>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'【04】図表自動生成（全体像）'!$D$26</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0D62-4FC6-AC69-38FF75080E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0D62-4FC6-AC69-38FF75080E5F}"/>
                    </c:ext>
                  </c:extLst>
                </c:dPt>
                <c:cat>
                  <c:strRef>
                    <c:extLst>
                      <c:ext uri="{02D57815-91ED-43cb-92C2-25804820EDAC}">
                        <c15:fullRef>
                          <c15:sqref>'【04】図表自動生成（全体像）'!$B$27:$B$29</c15:sqref>
                        </c15:fullRef>
                        <c15:formulaRef>
                          <c15:sqref>'【04】図表自動生成（全体像）'!$B$28:$B$29</c15:sqref>
                        </c15:formulaRef>
                      </c:ext>
                    </c:extLst>
                    <c:strCache>
                      <c:ptCount val="2"/>
                      <c:pt idx="0">
                        <c:v>有所見者</c:v>
                      </c:pt>
                      <c:pt idx="1">
                        <c:v>異常なし</c:v>
                      </c:pt>
                    </c:strCache>
                  </c:strRef>
                </c:cat>
                <c:val>
                  <c:numRef>
                    <c:extLst>
                      <c:ext uri="{02D57815-91ED-43cb-92C2-25804820EDAC}">
                        <c15:fullRef>
                          <c15:sqref>'【04】図表自動生成（全体像）'!$D$27:$D$29</c15:sqref>
                        </c15:fullRef>
                        <c15:formulaRef>
                          <c15:sqref>'【04】図表自動生成（全体像）'!$D$28:$D$29</c15:sqref>
                        </c15:formulaRef>
                      </c:ext>
                    </c:extLst>
                    <c:numCache>
                      <c:formatCode>0.0%</c:formatCode>
                      <c:ptCount val="2"/>
                      <c:pt idx="0">
                        <c:v>0</c:v>
                      </c:pt>
                      <c:pt idx="1">
                        <c:v>0</c:v>
                      </c:pt>
                    </c:numCache>
                  </c:numRef>
                </c:val>
                <c:extLst>
                  <c:ext xmlns:c16="http://schemas.microsoft.com/office/drawing/2014/chart" uri="{C3380CC4-5D6E-409C-BE32-E72D297353CC}">
                    <c16:uniqueId val="{00000009-0D62-4FC6-AC69-38FF75080E5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3590972222222222E-2"/>
          <c:w val="0.92714867446354587"/>
          <c:h val="0.97640902777777783"/>
        </c:manualLayout>
      </c:layout>
      <c:pieChart>
        <c:varyColors val="1"/>
        <c:ser>
          <c:idx val="0"/>
          <c:order val="0"/>
          <c:tx>
            <c:strRef>
              <c:f>'【04】図表自動生成（全体像）'!$C$31</c:f>
              <c:strCache>
                <c:ptCount val="1"/>
                <c:pt idx="0">
                  <c:v>中性脂肪</c:v>
                </c:pt>
              </c:strCache>
            </c:strRef>
          </c:tx>
          <c:spPr>
            <a:solidFill>
              <a:schemeClr val="accent1"/>
            </a:solidFill>
          </c:spPr>
          <c:explosion val="3"/>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DC57-49F3-96B1-5CB0AF92133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DC57-49F3-96B1-5CB0AF921330}"/>
              </c:ext>
            </c:extLst>
          </c:dPt>
          <c:cat>
            <c:strRef>
              <c:extLst>
                <c:ext xmlns:c15="http://schemas.microsoft.com/office/drawing/2012/chart" uri="{02D57815-91ED-43cb-92C2-25804820EDAC}">
                  <c15:fullRef>
                    <c15:sqref>'【04】図表自動生成（全体像）'!$B$32:$B$34</c15:sqref>
                  </c15:fullRef>
                </c:ext>
              </c:extLst>
              <c:f>'【04】図表自動生成（全体像）'!$B$33:$B$34</c:f>
              <c:strCache>
                <c:ptCount val="2"/>
                <c:pt idx="0">
                  <c:v>有所見者</c:v>
                </c:pt>
                <c:pt idx="1">
                  <c:v>異常なし</c:v>
                </c:pt>
              </c:strCache>
            </c:strRef>
          </c:cat>
          <c:val>
            <c:numRef>
              <c:extLst>
                <c:ext xmlns:c15="http://schemas.microsoft.com/office/drawing/2012/chart" uri="{02D57815-91ED-43cb-92C2-25804820EDAC}">
                  <c15:fullRef>
                    <c15:sqref>'【04】図表自動生成（全体像）'!$C$32:$C$34</c15:sqref>
                  </c15:fullRef>
                </c:ext>
              </c:extLst>
              <c:f>'【04】図表自動生成（全体像）'!$C$33:$C$34</c:f>
              <c:numCache>
                <c:formatCode>#,##0_);[Red]\(#,##0\)</c:formatCode>
                <c:ptCount val="2"/>
                <c:pt idx="0">
                  <c:v>0</c:v>
                </c:pt>
                <c:pt idx="1">
                  <c:v>0</c:v>
                </c:pt>
              </c:numCache>
            </c:numRef>
          </c:val>
          <c:extLst>
            <c:ext xmlns:c16="http://schemas.microsoft.com/office/drawing/2014/chart" uri="{C3380CC4-5D6E-409C-BE32-E72D297353CC}">
              <c16:uniqueId val="{00000004-DC57-49F3-96B1-5CB0AF921330}"/>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'【04】図表自動生成（全体像）'!$D$31</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DC57-49F3-96B1-5CB0AF9213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DC57-49F3-96B1-5CB0AF921330}"/>
                    </c:ext>
                  </c:extLst>
                </c:dPt>
                <c:cat>
                  <c:strRef>
                    <c:extLst>
                      <c:ext uri="{02D57815-91ED-43cb-92C2-25804820EDAC}">
                        <c15:fullRef>
                          <c15:sqref>'【04】図表自動生成（全体像）'!$B$32:$B$34</c15:sqref>
                        </c15:fullRef>
                        <c15:formulaRef>
                          <c15:sqref>'【04】図表自動生成（全体像）'!$B$33:$B$34</c15:sqref>
                        </c15:formulaRef>
                      </c:ext>
                    </c:extLst>
                    <c:strCache>
                      <c:ptCount val="2"/>
                      <c:pt idx="0">
                        <c:v>有所見者</c:v>
                      </c:pt>
                      <c:pt idx="1">
                        <c:v>異常なし</c:v>
                      </c:pt>
                    </c:strCache>
                  </c:strRef>
                </c:cat>
                <c:val>
                  <c:numRef>
                    <c:extLst>
                      <c:ext uri="{02D57815-91ED-43cb-92C2-25804820EDAC}">
                        <c15:fullRef>
                          <c15:sqref>'【04】図表自動生成（全体像）'!$D$32:$D$34</c15:sqref>
                        </c15:fullRef>
                        <c15:formulaRef>
                          <c15:sqref>'【04】図表自動生成（全体像）'!$D$33:$D$34</c15:sqref>
                        </c15:formulaRef>
                      </c:ext>
                    </c:extLst>
                    <c:numCache>
                      <c:formatCode>0.0%</c:formatCode>
                      <c:ptCount val="2"/>
                      <c:pt idx="0">
                        <c:v>0</c:v>
                      </c:pt>
                      <c:pt idx="1">
                        <c:v>0</c:v>
                      </c:pt>
                    </c:numCache>
                  </c:numRef>
                </c:val>
                <c:extLst>
                  <c:ext xmlns:c16="http://schemas.microsoft.com/office/drawing/2014/chart" uri="{C3380CC4-5D6E-409C-BE32-E72D297353CC}">
                    <c16:uniqueId val="{00000009-DC57-49F3-96B1-5CB0AF921330}"/>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7102083333333332E-2"/>
          <c:w val="0.91869374999999998"/>
          <c:h val="0.9728979166666667"/>
        </c:manualLayout>
      </c:layout>
      <c:pieChart>
        <c:varyColors val="1"/>
        <c:ser>
          <c:idx val="0"/>
          <c:order val="0"/>
          <c:tx>
            <c:strRef>
              <c:f>'【04】図表自動生成（全体像）'!$C$36</c:f>
              <c:strCache>
                <c:ptCount val="1"/>
                <c:pt idx="0">
                  <c:v>LDL</c:v>
                </c:pt>
              </c:strCache>
            </c:strRef>
          </c:tx>
          <c:spPr>
            <a:solidFill>
              <a:schemeClr val="accent1"/>
            </a:solidFill>
          </c:spPr>
          <c:explosion val="3"/>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982D-4B79-BA38-ECED5B81E65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982D-4B79-BA38-ECED5B81E656}"/>
              </c:ext>
            </c:extLst>
          </c:dPt>
          <c:cat>
            <c:strRef>
              <c:extLst>
                <c:ext xmlns:c15="http://schemas.microsoft.com/office/drawing/2012/chart" uri="{02D57815-91ED-43cb-92C2-25804820EDAC}">
                  <c15:fullRef>
                    <c15:sqref>'【04】図表自動生成（全体像）'!$B$37:$B$39</c15:sqref>
                  </c15:fullRef>
                </c:ext>
              </c:extLst>
              <c:f>'【04】図表自動生成（全体像）'!$B$38:$B$39</c:f>
              <c:strCache>
                <c:ptCount val="2"/>
                <c:pt idx="0">
                  <c:v>有所見者</c:v>
                </c:pt>
                <c:pt idx="1">
                  <c:v>異常なし</c:v>
                </c:pt>
              </c:strCache>
            </c:strRef>
          </c:cat>
          <c:val>
            <c:numRef>
              <c:extLst>
                <c:ext xmlns:c15="http://schemas.microsoft.com/office/drawing/2012/chart" uri="{02D57815-91ED-43cb-92C2-25804820EDAC}">
                  <c15:fullRef>
                    <c15:sqref>'【04】図表自動生成（全体像）'!$C$37:$C$39</c15:sqref>
                  </c15:fullRef>
                </c:ext>
              </c:extLst>
              <c:f>'【04】図表自動生成（全体像）'!$C$38:$C$39</c:f>
              <c:numCache>
                <c:formatCode>#,##0_);[Red]\(#,##0\)</c:formatCode>
                <c:ptCount val="2"/>
                <c:pt idx="0">
                  <c:v>0</c:v>
                </c:pt>
                <c:pt idx="1">
                  <c:v>0</c:v>
                </c:pt>
              </c:numCache>
            </c:numRef>
          </c:val>
          <c:extLst>
            <c:ext xmlns:c16="http://schemas.microsoft.com/office/drawing/2014/chart" uri="{C3380CC4-5D6E-409C-BE32-E72D297353CC}">
              <c16:uniqueId val="{00000004-982D-4B79-BA38-ECED5B81E65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'【04】図表自動生成（全体像）'!$D$36</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982D-4B79-BA38-ECED5B81E6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982D-4B79-BA38-ECED5B81E656}"/>
                    </c:ext>
                  </c:extLst>
                </c:dPt>
                <c:cat>
                  <c:strRef>
                    <c:extLst>
                      <c:ext uri="{02D57815-91ED-43cb-92C2-25804820EDAC}">
                        <c15:fullRef>
                          <c15:sqref>'【04】図表自動生成（全体像）'!$B$37:$B$39</c15:sqref>
                        </c15:fullRef>
                        <c15:formulaRef>
                          <c15:sqref>'【04】図表自動生成（全体像）'!$B$38:$B$39</c15:sqref>
                        </c15:formulaRef>
                      </c:ext>
                    </c:extLst>
                    <c:strCache>
                      <c:ptCount val="2"/>
                      <c:pt idx="0">
                        <c:v>有所見者</c:v>
                      </c:pt>
                      <c:pt idx="1">
                        <c:v>異常なし</c:v>
                      </c:pt>
                    </c:strCache>
                  </c:strRef>
                </c:cat>
                <c:val>
                  <c:numRef>
                    <c:extLst>
                      <c:ext uri="{02D57815-91ED-43cb-92C2-25804820EDAC}">
                        <c15:fullRef>
                          <c15:sqref>'【04】図表自動生成（全体像）'!$D$37:$D$39</c15:sqref>
                        </c15:fullRef>
                        <c15:formulaRef>
                          <c15:sqref>'【04】図表自動生成（全体像）'!$D$38:$D$39</c15:sqref>
                        </c15:formulaRef>
                      </c:ext>
                    </c:extLst>
                    <c:numCache>
                      <c:formatCode>0.0%</c:formatCode>
                      <c:ptCount val="2"/>
                      <c:pt idx="0">
                        <c:v>0</c:v>
                      </c:pt>
                      <c:pt idx="1">
                        <c:v>0</c:v>
                      </c:pt>
                    </c:numCache>
                  </c:numRef>
                </c:val>
                <c:extLst>
                  <c:ext xmlns:c16="http://schemas.microsoft.com/office/drawing/2014/chart" uri="{C3380CC4-5D6E-409C-BE32-E72D297353CC}">
                    <c16:uniqueId val="{00000009-982D-4B79-BA38-ECED5B81E656}"/>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3.7767361111111113E-2"/>
          <c:w val="0.88669722222222225"/>
          <c:h val="0.96223263888888888"/>
        </c:manualLayout>
      </c:layout>
      <c:pieChart>
        <c:varyColors val="1"/>
        <c:ser>
          <c:idx val="0"/>
          <c:order val="0"/>
          <c:tx>
            <c:strRef>
              <c:f>'【04】図表自動生成（全体像）'!$C$41</c:f>
              <c:strCache>
                <c:ptCount val="1"/>
                <c:pt idx="0">
                  <c:v>糖尿病</c:v>
                </c:pt>
              </c:strCache>
            </c:strRef>
          </c:tx>
          <c:spPr>
            <a:solidFill>
              <a:schemeClr val="accent1"/>
            </a:solidFill>
          </c:spPr>
          <c:explosion val="3"/>
          <c:dPt>
            <c:idx val="0"/>
            <c:bubble3D val="0"/>
            <c:spPr>
              <a:solidFill>
                <a:schemeClr val="accent6"/>
              </a:solidFill>
              <a:ln w="19050">
                <a:solidFill>
                  <a:schemeClr val="lt1"/>
                </a:solidFill>
              </a:ln>
              <a:effectLst/>
            </c:spPr>
            <c:extLst>
              <c:ext xmlns:c16="http://schemas.microsoft.com/office/drawing/2014/chart" uri="{C3380CC4-5D6E-409C-BE32-E72D297353CC}">
                <c16:uniqueId val="{0000000A-9AD7-4043-9A8F-6315BFCD7DED}"/>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9AD7-4043-9A8F-6315BFCD7DED}"/>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9AD7-4043-9A8F-6315BFCD7DED}"/>
              </c:ext>
            </c:extLst>
          </c:dPt>
          <c:cat>
            <c:strRef>
              <c:f>'【04】図表自動生成（全体像）'!$B$42:$B$43</c:f>
              <c:strCache>
                <c:ptCount val="2"/>
                <c:pt idx="0">
                  <c:v>受療者</c:v>
                </c:pt>
                <c:pt idx="1">
                  <c:v>未受療者</c:v>
                </c:pt>
              </c:strCache>
            </c:strRef>
          </c:cat>
          <c:val>
            <c:numRef>
              <c:f>'【04】図表自動生成（全体像）'!$C$42:$C$43</c:f>
              <c:numCache>
                <c:formatCode>#,##0_);[Red]\(#,##0\)</c:formatCode>
                <c:ptCount val="2"/>
                <c:pt idx="0">
                  <c:v>0</c:v>
                </c:pt>
                <c:pt idx="1">
                  <c:v>0</c:v>
                </c:pt>
              </c:numCache>
            </c:numRef>
          </c:val>
          <c:extLst>
            <c:ext xmlns:c16="http://schemas.microsoft.com/office/drawing/2014/chart" uri="{C3380CC4-5D6E-409C-BE32-E72D297353CC}">
              <c16:uniqueId val="{00000004-9AD7-4043-9A8F-6315BFCD7DED}"/>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'【04】図表自動生成（全体像）'!$D$41</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FD6D-4250-AFD8-0789236E50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9AD7-4043-9A8F-6315BFCD7DE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9AD7-4043-9A8F-6315BFCD7DED}"/>
                    </c:ext>
                  </c:extLst>
                </c:dPt>
                <c:cat>
                  <c:strRef>
                    <c:extLst>
                      <c:ext uri="{02D57815-91ED-43cb-92C2-25804820EDAC}">
                        <c15:formulaRef>
                          <c15:sqref>'【04】図表自動生成（全体像）'!$B$42:$B$43</c15:sqref>
                        </c15:formulaRef>
                      </c:ext>
                    </c:extLst>
                    <c:strCache>
                      <c:ptCount val="2"/>
                      <c:pt idx="0">
                        <c:v>受療者</c:v>
                      </c:pt>
                      <c:pt idx="1">
                        <c:v>未受療者</c:v>
                      </c:pt>
                    </c:strCache>
                  </c:strRef>
                </c:cat>
                <c:val>
                  <c:numRef>
                    <c:extLst>
                      <c:ext uri="{02D57815-91ED-43cb-92C2-25804820EDAC}">
                        <c15:formulaRef>
                          <c15:sqref>'【04】図表自動生成（全体像）'!$D$42:$D$43</c15:sqref>
                        </c15:formulaRef>
                      </c:ext>
                    </c:extLst>
                    <c:numCache>
                      <c:formatCode>0.0%</c:formatCode>
                      <c:ptCount val="2"/>
                      <c:pt idx="0">
                        <c:v>0</c:v>
                      </c:pt>
                      <c:pt idx="1">
                        <c:v>0</c:v>
                      </c:pt>
                    </c:numCache>
                  </c:numRef>
                </c:val>
                <c:extLst>
                  <c:ext xmlns:c16="http://schemas.microsoft.com/office/drawing/2014/chart" uri="{C3380CC4-5D6E-409C-BE32-E72D297353CC}">
                    <c16:uniqueId val="{00000009-9AD7-4043-9A8F-6315BFCD7DED}"/>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3.7767361111111113E-2"/>
          <c:w val="0.88669722222222225"/>
          <c:h val="0.96223263888888888"/>
        </c:manualLayout>
      </c:layout>
      <c:pieChart>
        <c:varyColors val="1"/>
        <c:ser>
          <c:idx val="0"/>
          <c:order val="0"/>
          <c:tx>
            <c:strRef>
              <c:f>'【04】図表自動生成（全体像）'!$C$45</c:f>
              <c:strCache>
                <c:ptCount val="1"/>
                <c:pt idx="0">
                  <c:v>高血圧症</c:v>
                </c:pt>
              </c:strCache>
            </c:strRef>
          </c:tx>
          <c:spPr>
            <a:solidFill>
              <a:schemeClr val="bg1">
                <a:lumMod val="85000"/>
              </a:schemeClr>
            </a:solidFill>
          </c:spPr>
          <c:explosion val="3"/>
          <c:dPt>
            <c:idx val="0"/>
            <c:bubble3D val="0"/>
            <c:spPr>
              <a:solidFill>
                <a:schemeClr val="accent6"/>
              </a:solidFill>
              <a:ln w="19050">
                <a:solidFill>
                  <a:schemeClr val="lt1"/>
                </a:solidFill>
              </a:ln>
              <a:effectLst/>
            </c:spPr>
            <c:extLst>
              <c:ext xmlns:c16="http://schemas.microsoft.com/office/drawing/2014/chart" uri="{C3380CC4-5D6E-409C-BE32-E72D297353CC}">
                <c16:uniqueId val="{0000000A-B3EC-457A-8965-AE4B21713474}"/>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B3EC-457A-8965-AE4B21713474}"/>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B3EC-457A-8965-AE4B21713474}"/>
              </c:ext>
            </c:extLst>
          </c:dPt>
          <c:dLbls>
            <c:delete val="1"/>
          </c:dLbls>
          <c:cat>
            <c:strRef>
              <c:f>'【04】図表自動生成（全体像）'!$B$46:$B$47</c:f>
              <c:strCache>
                <c:ptCount val="2"/>
                <c:pt idx="0">
                  <c:v>受療者</c:v>
                </c:pt>
                <c:pt idx="1">
                  <c:v>未受療者</c:v>
                </c:pt>
              </c:strCache>
            </c:strRef>
          </c:cat>
          <c:val>
            <c:numRef>
              <c:f>'【04】図表自動生成（全体像）'!$C$46:$C$47</c:f>
              <c:numCache>
                <c:formatCode>#,##0_);[Red]\(#,##0\)</c:formatCode>
                <c:ptCount val="2"/>
                <c:pt idx="0">
                  <c:v>0</c:v>
                </c:pt>
                <c:pt idx="1">
                  <c:v>0</c:v>
                </c:pt>
              </c:numCache>
            </c:numRef>
          </c:val>
          <c:extLst>
            <c:ext xmlns:c16="http://schemas.microsoft.com/office/drawing/2014/chart" uri="{C3380CC4-5D6E-409C-BE32-E72D297353CC}">
              <c16:uniqueId val="{00000004-B3EC-457A-8965-AE4B21713474}"/>
            </c:ext>
          </c:extLst>
        </c:ser>
        <c:dLbls>
          <c:dLblPos val="outEnd"/>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'【04】図表自動生成（全体像）'!$D$45</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21D8-40EF-963B-64B67BFDD2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B3EC-457A-8965-AE4B217134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B3EC-457A-8965-AE4B21713474}"/>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uri="{CE6537A1-D6FC-4f65-9D91-7224C49458BB}"/>
                  </c:extLst>
                </c:dLbls>
                <c:cat>
                  <c:strRef>
                    <c:extLst>
                      <c:ext uri="{02D57815-91ED-43cb-92C2-25804820EDAC}">
                        <c15:formulaRef>
                          <c15:sqref>'【04】図表自動生成（全体像）'!$B$46:$B$47</c15:sqref>
                        </c15:formulaRef>
                      </c:ext>
                    </c:extLst>
                    <c:strCache>
                      <c:ptCount val="2"/>
                      <c:pt idx="0">
                        <c:v>受療者</c:v>
                      </c:pt>
                      <c:pt idx="1">
                        <c:v>未受療者</c:v>
                      </c:pt>
                    </c:strCache>
                  </c:strRef>
                </c:cat>
                <c:val>
                  <c:numRef>
                    <c:extLst>
                      <c:ext uri="{02D57815-91ED-43cb-92C2-25804820EDAC}">
                        <c15:formulaRef>
                          <c15:sqref>'【04】図表自動生成（全体像）'!$D$46:$D$47</c15:sqref>
                        </c15:formulaRef>
                      </c:ext>
                    </c:extLst>
                    <c:numCache>
                      <c:formatCode>0.0%</c:formatCode>
                      <c:ptCount val="2"/>
                      <c:pt idx="0">
                        <c:v>0</c:v>
                      </c:pt>
                      <c:pt idx="1">
                        <c:v>0</c:v>
                      </c:pt>
                    </c:numCache>
                  </c:numRef>
                </c:val>
                <c:extLst>
                  <c:ext xmlns:c16="http://schemas.microsoft.com/office/drawing/2014/chart" uri="{C3380CC4-5D6E-409C-BE32-E72D297353CC}">
                    <c16:uniqueId val="{00000009-B3EC-457A-8965-AE4B21713474}"/>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3.7767361111111113E-2"/>
          <c:w val="0.88669722222222225"/>
          <c:h val="0.96223263888888888"/>
        </c:manualLayout>
      </c:layout>
      <c:pieChart>
        <c:varyColors val="1"/>
        <c:ser>
          <c:idx val="0"/>
          <c:order val="0"/>
          <c:tx>
            <c:strRef>
              <c:f>'【04】図表自動生成（全体像）'!$C$49</c:f>
              <c:strCache>
                <c:ptCount val="1"/>
                <c:pt idx="0">
                  <c:v>HbA1c8.0%以上</c:v>
                </c:pt>
              </c:strCache>
            </c:strRef>
          </c:tx>
          <c:spPr>
            <a:solidFill>
              <a:schemeClr val="accent1"/>
            </a:solidFill>
          </c:spPr>
          <c:explosion val="3"/>
          <c:dPt>
            <c:idx val="0"/>
            <c:bubble3D val="0"/>
            <c:spPr>
              <a:solidFill>
                <a:schemeClr val="accent2"/>
              </a:solidFill>
              <a:ln w="19050">
                <a:solidFill>
                  <a:schemeClr val="lt1"/>
                </a:solidFill>
              </a:ln>
              <a:effectLst/>
            </c:spPr>
            <c:extLst>
              <c:ext xmlns:c16="http://schemas.microsoft.com/office/drawing/2014/chart" uri="{C3380CC4-5D6E-409C-BE32-E72D297353CC}">
                <c16:uniqueId val="{00000003-D27B-469C-A783-CEC11373B89F}"/>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D27B-469C-A783-CEC11373B89F}"/>
              </c:ext>
            </c:extLst>
          </c:dPt>
          <c:dLbls>
            <c:dLbl>
              <c:idx val="0"/>
              <c:delete val="1"/>
              <c:extLst>
                <c:ext xmlns:c15="http://schemas.microsoft.com/office/drawing/2012/chart" uri="{CE6537A1-D6FC-4f65-9D91-7224C49458BB}">
                  <c15:layout>
                    <c:manualLayout>
                      <c:w val="0.34287622080970048"/>
                      <c:h val="0.37956757038438016"/>
                    </c:manualLayout>
                  </c15:layout>
                </c:ext>
                <c:ext xmlns:c16="http://schemas.microsoft.com/office/drawing/2014/chart" uri="{C3380CC4-5D6E-409C-BE32-E72D297353CC}">
                  <c16:uniqueId val="{00000003-D27B-469C-A783-CEC11373B89F}"/>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s>
          <c:cat>
            <c:strRef>
              <c:extLst>
                <c:ext xmlns:c15="http://schemas.microsoft.com/office/drawing/2012/chart" uri="{02D57815-91ED-43cb-92C2-25804820EDAC}">
                  <c15:fullRef>
                    <c15:sqref>'【04】図表自動生成（全体像）'!$B$50:$B$52</c15:sqref>
                  </c15:fullRef>
                </c:ext>
              </c:extLst>
              <c:f>'【04】図表自動生成（全体像）'!$B$51:$B$52</c:f>
              <c:strCache>
                <c:ptCount val="2"/>
                <c:pt idx="0">
                  <c:v>該当者</c:v>
                </c:pt>
                <c:pt idx="1">
                  <c:v>8.0未満</c:v>
                </c:pt>
              </c:strCache>
            </c:strRef>
          </c:cat>
          <c:val>
            <c:numRef>
              <c:extLst>
                <c:ext xmlns:c15="http://schemas.microsoft.com/office/drawing/2012/chart" uri="{02D57815-91ED-43cb-92C2-25804820EDAC}">
                  <c15:fullRef>
                    <c15:sqref>'【04】図表自動生成（全体像）'!$C$50:$C$52</c15:sqref>
                  </c15:fullRef>
                </c:ext>
              </c:extLst>
              <c:f>'【04】図表自動生成（全体像）'!$C$51:$C$52</c:f>
              <c:numCache>
                <c:formatCode>#,##0_);[Red]\(#,##0\)</c:formatCode>
                <c:ptCount val="2"/>
                <c:pt idx="0">
                  <c:v>0</c:v>
                </c:pt>
                <c:pt idx="1">
                  <c:v>0</c:v>
                </c:pt>
              </c:numCache>
            </c:numRef>
          </c:val>
          <c:extLst>
            <c:ext xmlns:c15="http://schemas.microsoft.com/office/drawing/2012/chart" uri="{02D57815-91ED-43cb-92C2-25804820EDAC}">
              <c15:categoryFilterExceptions>
                <c15:categoryFilterException>
                  <c15:sqref>'【04】図表自動生成（全体像）'!$C$50</c15:sqref>
                  <c15:spPr xmlns:c15="http://schemas.microsoft.com/office/drawing/2012/chart">
                    <a:solidFill>
                      <a:schemeClr val="accent2"/>
                    </a:solidFill>
                    <a:ln w="19050">
                      <a:solidFill>
                        <a:schemeClr val="lt1"/>
                      </a:solidFill>
                    </a:ln>
                    <a:effectLst/>
                  </c15:spPr>
                  <c15:bubble3D val="0"/>
                  <c15:dLbl>
                    <c:idx val="-1"/>
                    <c:tx>
                      <c:rich>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fld id="{CEE069FE-C5FF-4D8C-B364-D16FDA9ED1F9}" type="CATEGORYNAME">
                            <a:rPr lang="ja-JP" altLang="en-US"/>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fld id="{7ADD13F2-4764-4907-9262-0A343BB13350}" type="VALUE">
                            <a:rPr lang="en-US" altLang="ja-J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t>[値]</a:t>
                          </a:fld>
                          <a:r>
                            <a:rPr lang="ja-JP" altLang="en-US"/>
                            <a:t>人</a:t>
                          </a:r>
                          <a:endParaRPr lang="ja-JP" altLang="en-US" baseline="0"/>
                        </a:p>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fld id="{EA731906-7B18-4BE9-9B91-E32122808699}" type="PERCENTAGE">
                            <a:rPr lang="en-US" altLang="ja-J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t>[パーセンテージ]</a:t>
                          </a:fld>
                          <a:endParaRPr lang="ja-JP" altLang="en-US"/>
                        </a:p>
                      </c:rich>
                    </c:tx>
                    <c:numFmt formatCode="0.0%" sourceLinked="0"/>
                    <c:spPr>
                      <a:noFill/>
                      <a:ln>
                        <a:noFill/>
                      </a:ln>
                      <a:effectLst/>
                    </c:spPr>
                    <c:dLblPos val="outEnd"/>
                    <c:showLegendKey val="0"/>
                    <c:showVal val="1"/>
                    <c:showCatName val="1"/>
                    <c:showSerName val="0"/>
                    <c:showPercent val="1"/>
                    <c:showBubbleSize val="0"/>
                    <c:separator>
</c:separator>
                    <c:extLst>
                      <c:ext uri="{CE6537A1-D6FC-4f65-9D91-7224C49458BB}">
                        <c15:layout>
                          <c:manualLayout>
                            <c:w val="0.23285353553359212"/>
                            <c:h val="0.38428367474047909"/>
                          </c:manualLayout>
                        </c15:layout>
                        <c15:dlblFieldTable/>
                        <c15:showDataLabelsRange val="0"/>
                      </c:ext>
                      <c:ext xmlns:c16="http://schemas.microsoft.com/office/drawing/2014/chart" uri="{C3380CC4-5D6E-409C-BE32-E72D297353CC}">
                        <c16:uniqueId val="{00000009-D5E7-407F-8BC7-B7D53A99A5CC}"/>
                      </c:ext>
                    </c:extLst>
                  </c15:dLbl>
                </c15:categoryFilterException>
              </c15:categoryFilterExceptions>
            </c:ext>
            <c:ext xmlns:c16="http://schemas.microsoft.com/office/drawing/2014/chart" uri="{C3380CC4-5D6E-409C-BE32-E72D297353CC}">
              <c16:uniqueId val="{00000006-D27B-469C-A783-CEC11373B89F}"/>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'【04】図表自動生成（全体像）'!$D$49</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D27B-469C-A783-CEC11373B8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D27B-469C-A783-CEC11373B89F}"/>
                    </c:ext>
                  </c:extLst>
                </c:dPt>
                <c:cat>
                  <c:strRef>
                    <c:extLst>
                      <c:ext uri="{02D57815-91ED-43cb-92C2-25804820EDAC}">
                        <c15:fullRef>
                          <c15:sqref>'【04】図表自動生成（全体像）'!$B$50:$B$52</c15:sqref>
                        </c15:fullRef>
                        <c15:formulaRef>
                          <c15:sqref>'【04】図表自動生成（全体像）'!$B$51:$B$52</c15:sqref>
                        </c15:formulaRef>
                      </c:ext>
                    </c:extLst>
                    <c:strCache>
                      <c:ptCount val="2"/>
                      <c:pt idx="0">
                        <c:v>該当者</c:v>
                      </c:pt>
                      <c:pt idx="1">
                        <c:v>8.0未満</c:v>
                      </c:pt>
                    </c:strCache>
                  </c:strRef>
                </c:cat>
                <c:val>
                  <c:numRef>
                    <c:extLst>
                      <c:ext uri="{02D57815-91ED-43cb-92C2-25804820EDAC}">
                        <c15:fullRef>
                          <c15:sqref>'【04】図表自動生成（全体像）'!$D$50:$D$52</c15:sqref>
                        </c15:fullRef>
                        <c15:formulaRef>
                          <c15:sqref>'【04】図表自動生成（全体像）'!$D$51:$D$52</c15:sqref>
                        </c15:formulaRef>
                      </c:ext>
                    </c:extLst>
                    <c:numCache>
                      <c:formatCode>0.0%</c:formatCode>
                      <c:ptCount val="2"/>
                      <c:pt idx="0">
                        <c:v>0</c:v>
                      </c:pt>
                      <c:pt idx="1">
                        <c:v>0</c:v>
                      </c:pt>
                    </c:numCache>
                  </c:numRef>
                </c:val>
                <c:extLst>
                  <c:ext uri="{02D57815-91ED-43cb-92C2-25804820EDAC}">
                    <c15:categoryFilterExceptions>
                      <c15:categoryFilterException>
                        <c15:sqref>'【04】図表自動生成（全体像）'!$D$50</c15:sqref>
                        <c15:spPr xmlns:c15="http://schemas.microsoft.com/office/drawing/2012/chart">
                          <a:solidFill>
                            <a:schemeClr val="accent1"/>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D-D27B-469C-A783-CEC11373B89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700" b="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【03】データ入力!$A$48</c:f>
          <c:strCache>
            <c:ptCount val="1"/>
            <c:pt idx="0">
              <c:v>No.3　一人当たり医科医療費（外来）
※性・年齢調整値</c:v>
            </c:pt>
          </c:strCache>
        </c:strRef>
      </c:tx>
      <c:layout>
        <c:manualLayout>
          <c:xMode val="edge"/>
          <c:yMode val="edge"/>
          <c:x val="0.27952897607104965"/>
          <c:y val="3.8614890783967834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【03】データ入力!$A$49</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【03】データ入力!$B$48:$J$48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【03】データ入力!$B$49:$J$49</c:f>
              <c:numCache>
                <c:formatCode>#,##0_);[Red]\(#,##0\)</c:formatCode>
                <c:ptCount val="9"/>
              </c:numCache>
            </c:numRef>
          </c:val>
          <c:extLst>
            <c:ext xmlns:c16="http://schemas.microsoft.com/office/drawing/2014/chart" uri="{C3380CC4-5D6E-409C-BE32-E72D297353CC}">
              <c16:uniqueId val="{00000000-5C9B-084D-A8E7-9D4D4119FFD5}"/>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【03】データ入力!$A$51</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【03】データ入力!$B$48:$J$48</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【03】データ入力!$B$51:$J$51</c15:sqref>
                        </c15:formulaRef>
                      </c:ext>
                    </c:extLst>
                    <c:numCache>
                      <c:formatCode>General</c:formatCode>
                      <c:ptCount val="9"/>
                    </c:numCache>
                  </c:numRef>
                </c:val>
                <c:extLst>
                  <c:ext xmlns:c16="http://schemas.microsoft.com/office/drawing/2014/chart" uri="{C3380CC4-5D6E-409C-BE32-E72D297353CC}">
                    <c16:uniqueId val="{00000004-5C9B-084D-A8E7-9D4D4119FFD5}"/>
                  </c:ext>
                </c:extLst>
              </c15:ser>
            </c15:filteredBarSeries>
          </c:ext>
        </c:extLst>
      </c:barChart>
      <c:lineChart>
        <c:grouping val="standard"/>
        <c:varyColors val="0"/>
        <c:ser>
          <c:idx val="1"/>
          <c:order val="1"/>
          <c:tx>
            <c:strRef>
              <c:f>【03】データ入力!$A$50</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【03】データ入力!$B$48:$J$48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【03】データ入力!$B$50:$J$50</c:f>
              <c:numCache>
                <c:formatCode>#,##0_);[Red]\(#,##0\)</c:formatCode>
                <c:ptCount val="9"/>
              </c:numCache>
            </c:numRef>
          </c:val>
          <c:smooth val="0"/>
          <c:extLst>
            <c:ext xmlns:c16="http://schemas.microsoft.com/office/drawing/2014/chart" uri="{C3380CC4-5D6E-409C-BE32-E72D297353CC}">
              <c16:uniqueId val="{00000001-5C9B-084D-A8E7-9D4D4119FFD5}"/>
            </c:ext>
          </c:extLst>
        </c:ser>
        <c:ser>
          <c:idx val="3"/>
          <c:order val="3"/>
          <c:tx>
            <c:strRef>
              <c:f>【03】データ入力!$A$52</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【03】データ入力!$B$48:$J$48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【03】データ入力!$B$52:$J$52</c:f>
              <c:numCache>
                <c:formatCode>#,##0_);[Red]\(#,##0\)</c:formatCode>
                <c:ptCount val="9"/>
              </c:numCache>
            </c:numRef>
          </c:val>
          <c:smooth val="0"/>
          <c:extLst>
            <c:ext xmlns:c16="http://schemas.microsoft.com/office/drawing/2014/chart" uri="{C3380CC4-5D6E-409C-BE32-E72D297353CC}">
              <c16:uniqueId val="{00000002-5C9B-084D-A8E7-9D4D4119FFD5}"/>
            </c:ext>
          </c:extLst>
        </c:ser>
        <c:ser>
          <c:idx val="4"/>
          <c:order val="4"/>
          <c:tx>
            <c:strRef>
              <c:f>【03】データ入力!$A$53</c:f>
              <c:strCache>
                <c:ptCount val="1"/>
                <c:pt idx="0">
                  <c:v>目標値</c:v>
                </c:pt>
              </c:strCache>
            </c:strRef>
          </c:tx>
          <c:spPr>
            <a:ln w="28575" cap="rnd">
              <a:solidFill>
                <a:srgbClr val="FF0000"/>
              </a:solidFill>
              <a:round/>
            </a:ln>
            <a:effectLst/>
          </c:spPr>
          <c:marker>
            <c:symbol val="none"/>
          </c:marker>
          <c:cat>
            <c:strRef>
              <c:f>【03】データ入力!$B$48:$J$48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【03】データ入力!$B$53:$J$53</c:f>
              <c:numCache>
                <c:formatCode>#,##0_);[Red]\(#,##0\)</c:formatCode>
                <c:ptCount val="9"/>
              </c:numCache>
            </c:numRef>
          </c:val>
          <c:smooth val="0"/>
          <c:extLst>
            <c:ext xmlns:c16="http://schemas.microsoft.com/office/drawing/2014/chart" uri="{C3380CC4-5D6E-409C-BE32-E72D297353CC}">
              <c16:uniqueId val="{00000003-5C9B-084D-A8E7-9D4D4119FFD5}"/>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【03】データ入力!$A$55</c:f>
          <c:strCache>
            <c:ptCount val="1"/>
            <c:pt idx="0">
              <c:v>No.4　一人当たり歯科医療費　※性・年齢調整値　</c:v>
            </c:pt>
          </c:strCache>
        </c:strRef>
      </c:tx>
      <c:layout>
        <c:manualLayout>
          <c:xMode val="edge"/>
          <c:yMode val="edge"/>
          <c:x val="0.21396794929705035"/>
          <c:y val="4.3355026149323614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【03】データ入力!$A$58</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【03】データ入力!$B$57:$J$57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【03】データ入力!$B$58:$J$58</c:f>
              <c:numCache>
                <c:formatCode>#,##0_);[Red]\(#,##0\)</c:formatCode>
                <c:ptCount val="9"/>
              </c:numCache>
            </c:numRef>
          </c:val>
          <c:extLst>
            <c:ext xmlns:c16="http://schemas.microsoft.com/office/drawing/2014/chart" uri="{C3380CC4-5D6E-409C-BE32-E72D297353CC}">
              <c16:uniqueId val="{00000000-DC24-E34E-AD1E-F9EC928B509C}"/>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【03】データ入力!$A$60</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【03】データ入力!$B$57:$J$57</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【03】データ入力!$B$60:$J$60</c15:sqref>
                        </c15:formulaRef>
                      </c:ext>
                    </c:extLst>
                    <c:numCache>
                      <c:formatCode>General</c:formatCode>
                      <c:ptCount val="9"/>
                    </c:numCache>
                  </c:numRef>
                </c:val>
                <c:extLst>
                  <c:ext xmlns:c16="http://schemas.microsoft.com/office/drawing/2014/chart" uri="{C3380CC4-5D6E-409C-BE32-E72D297353CC}">
                    <c16:uniqueId val="{00000004-DC24-E34E-AD1E-F9EC928B509C}"/>
                  </c:ext>
                </c:extLst>
              </c15:ser>
            </c15:filteredBarSeries>
          </c:ext>
        </c:extLst>
      </c:barChart>
      <c:lineChart>
        <c:grouping val="standard"/>
        <c:varyColors val="0"/>
        <c:ser>
          <c:idx val="1"/>
          <c:order val="1"/>
          <c:tx>
            <c:strRef>
              <c:f>【03】データ入力!$A$59</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【03】データ入力!$B$57:$J$57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【03】データ入力!$B$59:$J$59</c:f>
              <c:numCache>
                <c:formatCode>#,##0_);[Red]\(#,##0\)</c:formatCode>
                <c:ptCount val="9"/>
              </c:numCache>
            </c:numRef>
          </c:val>
          <c:smooth val="0"/>
          <c:extLst>
            <c:ext xmlns:c16="http://schemas.microsoft.com/office/drawing/2014/chart" uri="{C3380CC4-5D6E-409C-BE32-E72D297353CC}">
              <c16:uniqueId val="{00000001-DC24-E34E-AD1E-F9EC928B509C}"/>
            </c:ext>
          </c:extLst>
        </c:ser>
        <c:ser>
          <c:idx val="3"/>
          <c:order val="3"/>
          <c:tx>
            <c:strRef>
              <c:f>【03】データ入力!$A$61</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【03】データ入力!$B$57:$J$57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【03】データ入力!$B$61:$J$61</c:f>
              <c:numCache>
                <c:formatCode>#,##0_);[Red]\(#,##0\)</c:formatCode>
                <c:ptCount val="9"/>
              </c:numCache>
            </c:numRef>
          </c:val>
          <c:smooth val="0"/>
          <c:extLst>
            <c:ext xmlns:c16="http://schemas.microsoft.com/office/drawing/2014/chart" uri="{C3380CC4-5D6E-409C-BE32-E72D297353CC}">
              <c16:uniqueId val="{00000002-DC24-E34E-AD1E-F9EC928B509C}"/>
            </c:ext>
          </c:extLst>
        </c:ser>
        <c:ser>
          <c:idx val="4"/>
          <c:order val="4"/>
          <c:tx>
            <c:strRef>
              <c:f>【03】データ入力!$A$62</c:f>
              <c:strCache>
                <c:ptCount val="1"/>
                <c:pt idx="0">
                  <c:v>目標値</c:v>
                </c:pt>
              </c:strCache>
            </c:strRef>
          </c:tx>
          <c:spPr>
            <a:ln w="28575" cap="rnd">
              <a:solidFill>
                <a:srgbClr val="FF0000"/>
              </a:solidFill>
              <a:round/>
            </a:ln>
            <a:effectLst/>
          </c:spPr>
          <c:marker>
            <c:symbol val="none"/>
          </c:marker>
          <c:cat>
            <c:strRef>
              <c:f>【03】データ入力!$B$57:$J$57</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【03】データ入力!$B$62:$J$62</c:f>
              <c:numCache>
                <c:formatCode>#,##0_);[Red]\(#,##0\)</c:formatCode>
                <c:ptCount val="9"/>
              </c:numCache>
            </c:numRef>
          </c:val>
          <c:smooth val="0"/>
          <c:extLst>
            <c:ext xmlns:c16="http://schemas.microsoft.com/office/drawing/2014/chart" uri="{C3380CC4-5D6E-409C-BE32-E72D297353CC}">
              <c16:uniqueId val="{00000003-DC24-E34E-AD1E-F9EC928B509C}"/>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【03】データ入力!$A$79</c:f>
          <c:strCache>
            <c:ptCount val="1"/>
            <c:pt idx="0">
              <c:v>（受診形態内訳）</c:v>
            </c:pt>
          </c:strCache>
        </c:strRef>
      </c:tx>
      <c:layout>
        <c:manualLayout>
          <c:xMode val="edge"/>
          <c:yMode val="edge"/>
          <c:x val="0.43449105224811313"/>
          <c:y val="3.8615025522203708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stacked"/>
        <c:varyColors val="0"/>
        <c:ser>
          <c:idx val="1"/>
          <c:order val="1"/>
          <c:tx>
            <c:strRef>
              <c:f>【03】データ入力!$A$81</c:f>
              <c:strCache>
                <c:ptCount val="1"/>
                <c:pt idx="0">
                  <c:v>集団健診受診者数</c:v>
                </c:pt>
              </c:strCache>
            </c:strRef>
          </c:tx>
          <c:spPr>
            <a:solidFill>
              <a:schemeClr val="accent5">
                <a:lumMod val="50000"/>
              </a:schemeClr>
            </a:solidFill>
            <a:ln w="9525">
              <a:solidFill>
                <a:schemeClr val="accent5">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【03】データ入力!$B$79:$J$79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【03】データ入力!$B$81:$J$81</c:f>
              <c:numCache>
                <c:formatCode>General</c:formatCode>
                <c:ptCount val="9"/>
              </c:numCache>
            </c:numRef>
          </c:val>
          <c:extLst>
            <c:ext xmlns:c16="http://schemas.microsoft.com/office/drawing/2014/chart" uri="{C3380CC4-5D6E-409C-BE32-E72D297353CC}">
              <c16:uniqueId val="{00000001-3BEE-49BB-8076-4EEF9FE04E53}"/>
            </c:ext>
          </c:extLst>
        </c:ser>
        <c:ser>
          <c:idx val="2"/>
          <c:order val="2"/>
          <c:tx>
            <c:strRef>
              <c:f>【03】データ入力!$A$82</c:f>
              <c:strCache>
                <c:ptCount val="1"/>
                <c:pt idx="0">
                  <c:v>個別健診受診者数</c:v>
                </c:pt>
              </c:strCache>
            </c:strRef>
          </c:tx>
          <c:spPr>
            <a:solidFill>
              <a:schemeClr val="accent5">
                <a:lumMod val="75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【03】データ入力!$B$79:$J$79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【03】データ入力!$B$82:$J$82</c:f>
              <c:numCache>
                <c:formatCode>General</c:formatCode>
                <c:ptCount val="9"/>
              </c:numCache>
            </c:numRef>
          </c:val>
          <c:extLst xmlns:c15="http://schemas.microsoft.com/office/drawing/2012/chart">
            <c:ext xmlns:c16="http://schemas.microsoft.com/office/drawing/2014/chart" uri="{C3380CC4-5D6E-409C-BE32-E72D297353CC}">
              <c16:uniqueId val="{00000004-3BEE-49BB-8076-4EEF9FE04E53}"/>
            </c:ext>
          </c:extLst>
        </c:ser>
        <c:ser>
          <c:idx val="3"/>
          <c:order val="3"/>
          <c:tx>
            <c:strRef>
              <c:f>【03】データ入力!$A$83</c:f>
              <c:strCache>
                <c:ptCount val="1"/>
                <c:pt idx="0">
                  <c:v>人間ドック受診者数</c:v>
                </c:pt>
              </c:strCache>
            </c:strRef>
          </c:tx>
          <c:spPr>
            <a:solidFill>
              <a:schemeClr val="accent5"/>
            </a:solidFill>
            <a:ln w="9525">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【03】データ入力!$B$79:$J$79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【03】データ入力!$B$83:$J$83</c:f>
              <c:numCache>
                <c:formatCode>General</c:formatCode>
                <c:ptCount val="9"/>
              </c:numCache>
            </c:numRef>
          </c:val>
          <c:extLst>
            <c:ext xmlns:c16="http://schemas.microsoft.com/office/drawing/2014/chart" uri="{C3380CC4-5D6E-409C-BE32-E72D297353CC}">
              <c16:uniqueId val="{00000002-3BEE-49BB-8076-4EEF9FE04E53}"/>
            </c:ext>
          </c:extLst>
        </c:ser>
        <c:ser>
          <c:idx val="4"/>
          <c:order val="4"/>
          <c:tx>
            <c:strRef>
              <c:f>【03】データ入力!$A$84</c:f>
              <c:strCache>
                <c:ptCount val="1"/>
                <c:pt idx="0">
                  <c:v>住民からの結果提供数</c:v>
                </c:pt>
              </c:strCache>
            </c:strRef>
          </c:tx>
          <c:spPr>
            <a:solidFill>
              <a:schemeClr val="accent5">
                <a:lumMod val="60000"/>
                <a:lumOff val="40000"/>
              </a:schemeClr>
            </a:solidFill>
            <a:ln>
              <a:solidFill>
                <a:schemeClr val="accent5">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【03】データ入力!$B$79:$J$79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【03】データ入力!$B$84:$J$84</c:f>
              <c:numCache>
                <c:formatCode>General</c:formatCode>
                <c:ptCount val="9"/>
              </c:numCache>
            </c:numRef>
          </c:val>
          <c:extLst>
            <c:ext xmlns:c16="http://schemas.microsoft.com/office/drawing/2014/chart" uri="{C3380CC4-5D6E-409C-BE32-E72D297353CC}">
              <c16:uniqueId val="{00000003-3BEE-49BB-8076-4EEF9FE04E53}"/>
            </c:ext>
          </c:extLst>
        </c:ser>
        <c:ser>
          <c:idx val="5"/>
          <c:order val="5"/>
          <c:tx>
            <c:strRef>
              <c:f>【03】データ入力!$A$85</c:f>
              <c:strCache>
                <c:ptCount val="1"/>
                <c:pt idx="0">
                  <c:v>みなし健診数</c:v>
                </c:pt>
              </c:strCache>
            </c:strRef>
          </c:tx>
          <c:spPr>
            <a:solidFill>
              <a:schemeClr val="accent5">
                <a:lumMod val="40000"/>
                <a:lumOff val="60000"/>
              </a:schemeClr>
            </a:solidFill>
            <a:ln>
              <a:solidFill>
                <a:schemeClr val="accent5">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【03】データ入力!$B$79:$J$79</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【03】データ入力!$B$85:$J$85</c:f>
              <c:numCache>
                <c:formatCode>General</c:formatCode>
                <c:ptCount val="9"/>
              </c:numCache>
            </c:numRef>
          </c:val>
          <c:extLst>
            <c:ext xmlns:c16="http://schemas.microsoft.com/office/drawing/2014/chart" uri="{C3380CC4-5D6E-409C-BE32-E72D297353CC}">
              <c16:uniqueId val="{00000005-3BEE-49BB-8076-4EEF9FE04E53}"/>
            </c:ext>
          </c:extLst>
        </c:ser>
        <c:dLbls>
          <c:dLblPos val="ctr"/>
          <c:showLegendKey val="0"/>
          <c:showVal val="1"/>
          <c:showCatName val="0"/>
          <c:showSerName val="0"/>
          <c:showPercent val="0"/>
          <c:showBubbleSize val="0"/>
        </c:dLbls>
        <c:gapWidth val="54"/>
        <c:overlap val="100"/>
        <c:axId val="367058824"/>
        <c:axId val="367049824"/>
        <c:extLst>
          <c:ext xmlns:c15="http://schemas.microsoft.com/office/drawing/2012/chart" uri="{02D57815-91ED-43cb-92C2-25804820EDAC}">
            <c15:filteredBarSeries>
              <c15:ser>
                <c:idx val="0"/>
                <c:order val="0"/>
                <c:tx>
                  <c:strRef>
                    <c:extLst>
                      <c:ext uri="{02D57815-91ED-43cb-92C2-25804820EDAC}">
                        <c15:formulaRef>
                          <c15:sqref>【03】データ入力!$A$80</c15:sqref>
                        </c15:formulaRef>
                      </c:ext>
                    </c:extLst>
                    <c:strCache>
                      <c:ptCount val="1"/>
                      <c:pt idx="0">
                        <c:v>健診受診者数（計）</c:v>
                      </c:pt>
                    </c:strCache>
                  </c:strRef>
                </c:tx>
                <c:spPr>
                  <a:solidFill>
                    <a:schemeClr val="accent5">
                      <a:lumMod val="40000"/>
                      <a:lumOff val="60000"/>
                    </a:schemeClr>
                  </a:solidFill>
                  <a:ln>
                    <a:solidFill>
                      <a:schemeClr val="accent5">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【03】データ入力!$B$79:$J$79</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【03】データ入力!$B$80:$J$80</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BEE-49BB-8076-4EEF9FE04E53}"/>
                  </c:ext>
                </c:extLst>
              </c15:ser>
            </c15:filteredBarSeries>
          </c:ext>
        </c:extLst>
      </c:bar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majorUnit val="20"/>
      </c:valAx>
      <c:spPr>
        <a:noFill/>
        <a:ln>
          <a:noFill/>
        </a:ln>
        <a:effectLst/>
      </c:spPr>
    </c:plotArea>
    <c:legend>
      <c:legendPos val="b"/>
      <c:layout>
        <c:manualLayout>
          <c:xMode val="edge"/>
          <c:yMode val="edge"/>
          <c:x val="4.5661751161805722E-2"/>
          <c:y val="0.92380840367536576"/>
          <c:w val="0.89999988267551434"/>
          <c:h val="5.5556227241302374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【03】データ入力!$A$66</c:f>
          <c:strCache>
            <c:ptCount val="1"/>
            <c:pt idx="0">
              <c:v>No.1　特定健康診査実施率</c:v>
            </c:pt>
          </c:strCache>
        </c:strRef>
      </c:tx>
      <c:layout>
        <c:manualLayout>
          <c:xMode val="edge"/>
          <c:yMode val="edge"/>
          <c:x val="0.35104987815852179"/>
          <c:y val="4.335509832207122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【03】データ入力!$A$69</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【03】データ入力!$B$68:$J$68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【03】データ入力!$B$69:$J$69</c:f>
              <c:numCache>
                <c:formatCode>#,##0.0;[Red]\-#,##0.0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494-4433-94C4-8A7205F36545}"/>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【03】データ入力!$A$71</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【03】データ入力!$B$68:$J$68</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【03】データ入力!$B$71:$J$71</c15:sqref>
                        </c15:formulaRef>
                      </c:ext>
                    </c:extLst>
                    <c:numCache>
                      <c:formatCode>#,##0.0;[Red]\-#,##0.0</c:formatCode>
                      <c:ptCount val="9"/>
                    </c:numCache>
                  </c:numRef>
                </c:val>
                <c:extLst>
                  <c:ext xmlns:c16="http://schemas.microsoft.com/office/drawing/2014/chart" uri="{C3380CC4-5D6E-409C-BE32-E72D297353CC}">
                    <c16:uniqueId val="{00000004-9494-4433-94C4-8A7205F36545}"/>
                  </c:ext>
                </c:extLst>
              </c15:ser>
            </c15:filteredBarSeries>
          </c:ext>
        </c:extLst>
      </c:barChart>
      <c:lineChart>
        <c:grouping val="standard"/>
        <c:varyColors val="0"/>
        <c:ser>
          <c:idx val="1"/>
          <c:order val="1"/>
          <c:tx>
            <c:strRef>
              <c:f>【03】データ入力!$A$70</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【03】データ入力!$B$68:$J$68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【03】データ入力!$B$70:$J$70</c:f>
              <c:numCache>
                <c:formatCode>#,##0.0;[Red]\-#,##0.0</c:formatCode>
                <c:ptCount val="9"/>
              </c:numCache>
            </c:numRef>
          </c:val>
          <c:smooth val="0"/>
          <c:extLst>
            <c:ext xmlns:c16="http://schemas.microsoft.com/office/drawing/2014/chart" uri="{C3380CC4-5D6E-409C-BE32-E72D297353CC}">
              <c16:uniqueId val="{00000001-9494-4433-94C4-8A7205F36545}"/>
            </c:ext>
          </c:extLst>
        </c:ser>
        <c:ser>
          <c:idx val="3"/>
          <c:order val="3"/>
          <c:tx>
            <c:strRef>
              <c:f>【03】データ入力!$A$72</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【03】データ入力!$B$68:$J$68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【03】データ入力!$B$72:$J$72</c:f>
              <c:numCache>
                <c:formatCode>#,##0.0;[Red]\-#,##0.0</c:formatCode>
                <c:ptCount val="9"/>
              </c:numCache>
            </c:numRef>
          </c:val>
          <c:smooth val="0"/>
          <c:extLst>
            <c:ext xmlns:c16="http://schemas.microsoft.com/office/drawing/2014/chart" uri="{C3380CC4-5D6E-409C-BE32-E72D297353CC}">
              <c16:uniqueId val="{00000002-9494-4433-94C4-8A7205F36545}"/>
            </c:ext>
          </c:extLst>
        </c:ser>
        <c:ser>
          <c:idx val="4"/>
          <c:order val="4"/>
          <c:tx>
            <c:strRef>
              <c:f>【03】データ入力!$A$73</c:f>
              <c:strCache>
                <c:ptCount val="1"/>
                <c:pt idx="0">
                  <c:v>目標値</c:v>
                </c:pt>
              </c:strCache>
            </c:strRef>
          </c:tx>
          <c:spPr>
            <a:ln w="28575" cap="rnd">
              <a:solidFill>
                <a:srgbClr val="FF0000"/>
              </a:solidFill>
              <a:round/>
            </a:ln>
            <a:effectLst/>
          </c:spPr>
          <c:marker>
            <c:symbol val="none"/>
          </c:marker>
          <c:cat>
            <c:strRef>
              <c:f>【03】データ入力!$B$68:$J$68</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【03】データ入力!$B$73:$J$73</c:f>
              <c:numCache>
                <c:formatCode>#,##0.0;[Red]\-#,##0.0</c:formatCode>
                <c:ptCount val="9"/>
              </c:numCache>
            </c:numRef>
          </c:val>
          <c:smooth val="0"/>
          <c:extLst>
            <c:ext xmlns:c16="http://schemas.microsoft.com/office/drawing/2014/chart" uri="{C3380CC4-5D6E-409C-BE32-E72D297353CC}">
              <c16:uniqueId val="{00000003-9494-4433-94C4-8A7205F36545}"/>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【03】データ入力!$A$92</c:f>
          <c:strCache>
            <c:ptCount val="1"/>
            <c:pt idx="0">
              <c:v>No.2　特定保健指導実施率</c:v>
            </c:pt>
          </c:strCache>
        </c:strRef>
      </c:tx>
      <c:layout>
        <c:manualLayout>
          <c:xMode val="edge"/>
          <c:yMode val="edge"/>
          <c:x val="0.35104987815852179"/>
          <c:y val="4.335509832207122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clustered"/>
        <c:varyColors val="0"/>
        <c:ser>
          <c:idx val="0"/>
          <c:order val="0"/>
          <c:tx>
            <c:strRef>
              <c:f>【03】データ入力!$A$95</c:f>
              <c:strCache>
                <c:ptCount val="1"/>
                <c:pt idx="0">
                  <c:v>0</c:v>
                </c:pt>
              </c:strCache>
            </c:strRef>
          </c:tx>
          <c:spPr>
            <a:solidFill>
              <a:schemeClr val="accent5">
                <a:lumMod val="40000"/>
                <a:lumOff val="60000"/>
              </a:schemeClr>
            </a:solidFill>
            <a:ln>
              <a:solidFill>
                <a:schemeClr val="accent5">
                  <a:lumMod val="40000"/>
                  <a:lumOff val="60000"/>
                </a:schemeClr>
              </a:solid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600" b="1" i="0" u="sng" strike="noStrike" kern="1200" baseline="0">
                    <a:solidFill>
                      <a:schemeClr val="accent5">
                        <a:lumMod val="75000"/>
                      </a:schemeClr>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【03】データ入力!$B$94:$J$94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【03】データ入力!$B$95:$J$95</c:f>
              <c:numCache>
                <c:formatCode>#,##0.0;[Red]\-#,##0.0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22F-4AA2-9D34-C1C9DE4EBE58}"/>
            </c:ext>
          </c:extLst>
        </c:ser>
        <c:dLbls>
          <c:showLegendKey val="0"/>
          <c:showVal val="0"/>
          <c:showCatName val="0"/>
          <c:showSerName val="0"/>
          <c:showPercent val="0"/>
          <c:showBubbleSize val="0"/>
        </c:dLbls>
        <c:gapWidth val="54"/>
        <c:overlap val="-27"/>
        <c:axId val="367058824"/>
        <c:axId val="367049824"/>
        <c:extLst>
          <c:ext xmlns:c15="http://schemas.microsoft.com/office/drawing/2012/chart" uri="{02D57815-91ED-43cb-92C2-25804820EDAC}">
            <c15:filteredBarSeries>
              <c15:ser>
                <c:idx val="2"/>
                <c:order val="2"/>
                <c:tx>
                  <c:strRef>
                    <c:extLst>
                      <c:ext uri="{02D57815-91ED-43cb-92C2-25804820EDAC}">
                        <c15:formulaRef>
                          <c15:sqref>【03】データ入力!$A$97</c15:sqref>
                        </c15:formulaRef>
                      </c:ext>
                    </c:extLst>
                    <c:strCache>
                      <c:ptCount val="1"/>
                      <c:pt idx="0">
                        <c:v>県内順位</c:v>
                      </c:pt>
                    </c:strCache>
                  </c:strRef>
                </c:tx>
                <c:spPr>
                  <a:solidFill>
                    <a:schemeClr val="accent3"/>
                  </a:solidFill>
                  <a:ln>
                    <a:noFill/>
                  </a:ln>
                  <a:effectLst/>
                </c:spPr>
                <c:invertIfNegative val="0"/>
                <c:cat>
                  <c:strRef>
                    <c:extLst>
                      <c:ext uri="{02D57815-91ED-43cb-92C2-25804820EDAC}">
                        <c15:formulaRef>
                          <c15:sqref>【03】データ入力!$B$94:$J$94</c15:sqref>
                        </c15:formulaRef>
                      </c:ext>
                    </c:extLst>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extLst>
                      <c:ext uri="{02D57815-91ED-43cb-92C2-25804820EDAC}">
                        <c15:formulaRef>
                          <c15:sqref>【03】データ入力!$B$97:$J$97</c15:sqref>
                        </c15:formulaRef>
                      </c:ext>
                    </c:extLst>
                    <c:numCache>
                      <c:formatCode>#,##0.0;[Red]\-#,##0.0</c:formatCode>
                      <c:ptCount val="9"/>
                    </c:numCache>
                  </c:numRef>
                </c:val>
                <c:extLst>
                  <c:ext xmlns:c16="http://schemas.microsoft.com/office/drawing/2014/chart" uri="{C3380CC4-5D6E-409C-BE32-E72D297353CC}">
                    <c16:uniqueId val="{00000004-122F-4AA2-9D34-C1C9DE4EBE58}"/>
                  </c:ext>
                </c:extLst>
              </c15:ser>
            </c15:filteredBarSeries>
          </c:ext>
        </c:extLst>
      </c:barChart>
      <c:lineChart>
        <c:grouping val="standard"/>
        <c:varyColors val="0"/>
        <c:ser>
          <c:idx val="1"/>
          <c:order val="1"/>
          <c:tx>
            <c:strRef>
              <c:f>【03】データ入力!$A$96</c:f>
              <c:strCache>
                <c:ptCount val="1"/>
                <c:pt idx="0">
                  <c:v>奈良県</c:v>
                </c:pt>
              </c:strCache>
            </c:strRef>
          </c:tx>
          <c:spPr>
            <a:ln w="22225" cap="rnd">
              <a:solidFill>
                <a:schemeClr val="accent6"/>
              </a:solidFill>
              <a:round/>
            </a:ln>
            <a:effectLst/>
          </c:spPr>
          <c:marker>
            <c:symbol val="square"/>
            <c:size val="5"/>
            <c:spPr>
              <a:solidFill>
                <a:schemeClr val="accent6"/>
              </a:solidFill>
              <a:ln w="9525">
                <a:solidFill>
                  <a:schemeClr val="accent6"/>
                </a:solidFill>
              </a:ln>
              <a:effectLst/>
            </c:spPr>
          </c:marker>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【03】データ入力!$B$94:$J$94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【03】データ入力!$B$96:$J$96</c:f>
              <c:numCache>
                <c:formatCode>#,##0.0;[Red]\-#,##0.0</c:formatCode>
                <c:ptCount val="9"/>
              </c:numCache>
            </c:numRef>
          </c:val>
          <c:smooth val="0"/>
          <c:extLst>
            <c:ext xmlns:c16="http://schemas.microsoft.com/office/drawing/2014/chart" uri="{C3380CC4-5D6E-409C-BE32-E72D297353CC}">
              <c16:uniqueId val="{00000001-122F-4AA2-9D34-C1C9DE4EBE58}"/>
            </c:ext>
          </c:extLst>
        </c:ser>
        <c:ser>
          <c:idx val="3"/>
          <c:order val="3"/>
          <c:tx>
            <c:strRef>
              <c:f>【03】データ入力!$A$98</c:f>
              <c:strCache>
                <c:ptCount val="1"/>
                <c:pt idx="0">
                  <c:v>全国</c:v>
                </c:pt>
              </c:strCache>
            </c:strRef>
          </c:tx>
          <c:spPr>
            <a:ln w="22225" cap="rnd">
              <a:solidFill>
                <a:schemeClr val="accent2"/>
              </a:solidFill>
              <a:round/>
            </a:ln>
            <a:effectLst/>
          </c:spPr>
          <c:marker>
            <c:symbol val="circle"/>
            <c:size val="5"/>
            <c:spPr>
              <a:solidFill>
                <a:schemeClr val="accent2"/>
              </a:solidFill>
              <a:ln w="9525">
                <a:solidFill>
                  <a:schemeClr val="accent2"/>
                </a:solidFill>
              </a:ln>
              <a:effectLst/>
            </c:spPr>
          </c:marker>
          <c:cat>
            <c:strRef>
              <c:f>【03】データ入力!$B$94:$J$94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【03】データ入力!$B$98:$J$98</c:f>
              <c:numCache>
                <c:formatCode>#,##0.0;[Red]\-#,##0.0</c:formatCode>
                <c:ptCount val="9"/>
              </c:numCache>
            </c:numRef>
          </c:val>
          <c:smooth val="0"/>
          <c:extLst>
            <c:ext xmlns:c16="http://schemas.microsoft.com/office/drawing/2014/chart" uri="{C3380CC4-5D6E-409C-BE32-E72D297353CC}">
              <c16:uniqueId val="{00000002-122F-4AA2-9D34-C1C9DE4EBE58}"/>
            </c:ext>
          </c:extLst>
        </c:ser>
        <c:ser>
          <c:idx val="4"/>
          <c:order val="4"/>
          <c:tx>
            <c:strRef>
              <c:f>【03】データ入力!$A$99</c:f>
              <c:strCache>
                <c:ptCount val="1"/>
                <c:pt idx="0">
                  <c:v>目標値</c:v>
                </c:pt>
              </c:strCache>
            </c:strRef>
          </c:tx>
          <c:spPr>
            <a:ln w="28575" cap="rnd">
              <a:solidFill>
                <a:srgbClr val="FF0000"/>
              </a:solidFill>
              <a:round/>
            </a:ln>
            <a:effectLst/>
          </c:spPr>
          <c:marker>
            <c:symbol val="none"/>
          </c:marker>
          <c:cat>
            <c:strRef>
              <c:f>【03】データ入力!$B$94:$J$94</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【03】データ入力!$B$99:$J$99</c:f>
              <c:numCache>
                <c:formatCode>#,##0.0;[Red]\-#,##0.0</c:formatCode>
                <c:ptCount val="9"/>
              </c:numCache>
            </c:numRef>
          </c:val>
          <c:smooth val="0"/>
          <c:extLst>
            <c:ext xmlns:c16="http://schemas.microsoft.com/office/drawing/2014/chart" uri="{C3380CC4-5D6E-409C-BE32-E72D297353CC}">
              <c16:uniqueId val="{00000003-122F-4AA2-9D34-C1C9DE4EBE58}"/>
            </c:ext>
          </c:extLst>
        </c:ser>
        <c:dLbls>
          <c:showLegendKey val="0"/>
          <c:showVal val="0"/>
          <c:showCatName val="0"/>
          <c:showSerName val="0"/>
          <c:showPercent val="0"/>
          <c:showBubbleSize val="0"/>
        </c:dLbls>
        <c:marker val="1"/>
        <c:smooth val="0"/>
        <c:axId val="367058824"/>
        <c:axId val="367049824"/>
      </c:line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0.18274373221799733"/>
          <c:y val="0.9332620600341055"/>
          <c:w val="0.63459723690613445"/>
          <c:h val="4.1800486929525017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積極的支援の実施状況</a:t>
            </a:r>
          </a:p>
        </c:rich>
      </c:tx>
      <c:layout>
        <c:manualLayout>
          <c:xMode val="edge"/>
          <c:yMode val="edge"/>
          <c:x val="0.35104987815852179"/>
          <c:y val="4.3355098322071225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11014881626941501"/>
          <c:y val="0.17045548030746288"/>
          <c:w val="0.83886423237066643"/>
          <c:h val="0.63995617883294675"/>
        </c:manualLayout>
      </c:layout>
      <c:barChart>
        <c:barDir val="col"/>
        <c:grouping val="percentStacked"/>
        <c:varyColors val="0"/>
        <c:ser>
          <c:idx val="1"/>
          <c:order val="0"/>
          <c:tx>
            <c:v>積極的支援終了者</c:v>
          </c:tx>
          <c:spPr>
            <a:solidFill>
              <a:schemeClr val="accent6">
                <a:lumMod val="50000"/>
              </a:schemeClr>
            </a:solidFill>
            <a:ln>
              <a:solidFill>
                <a:schemeClr val="accent6">
                  <a:lumMod val="50000"/>
                </a:schemeClr>
              </a:solidFill>
            </a:ln>
            <a:effectLst/>
          </c:spPr>
          <c:invertIfNegative val="0"/>
          <c:cat>
            <c:strRef>
              <c:f>【03】データ入力!$B$101:$J$101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【03】データ入力!$B$106:$J$106</c:f>
              <c:numCache>
                <c:formatCode>General</c:formatCode>
                <c:ptCount val="9"/>
              </c:numCache>
            </c:numRef>
          </c:val>
          <c:extLst>
            <c:ext xmlns:c16="http://schemas.microsoft.com/office/drawing/2014/chart" uri="{C3380CC4-5D6E-409C-BE32-E72D297353CC}">
              <c16:uniqueId val="{00000005-ACA9-41B4-A3CE-FBB41B4374E7}"/>
            </c:ext>
          </c:extLst>
        </c:ser>
        <c:ser>
          <c:idx val="2"/>
          <c:order val="1"/>
          <c:tx>
            <c:v>動機づけ支援相当終了者数</c:v>
          </c:tx>
          <c:spPr>
            <a:solidFill>
              <a:schemeClr val="accent6">
                <a:lumMod val="75000"/>
              </a:schemeClr>
            </a:solidFill>
            <a:ln>
              <a:solidFill>
                <a:schemeClr val="accent6">
                  <a:lumMod val="75000"/>
                </a:schemeClr>
              </a:solidFill>
            </a:ln>
            <a:effectLst/>
          </c:spPr>
          <c:invertIfNegative val="0"/>
          <c:cat>
            <c:strRef>
              <c:f>【03】データ入力!$B$101:$J$101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【03】データ入力!$B$107:$J$107</c:f>
              <c:numCache>
                <c:formatCode>General</c:formatCode>
                <c:ptCount val="9"/>
              </c:numCache>
            </c:numRef>
          </c:val>
          <c:extLst>
            <c:ext xmlns:c16="http://schemas.microsoft.com/office/drawing/2014/chart" uri="{C3380CC4-5D6E-409C-BE32-E72D297353CC}">
              <c16:uniqueId val="{00000006-ACA9-41B4-A3CE-FBB41B4374E7}"/>
            </c:ext>
          </c:extLst>
        </c:ser>
        <c:ser>
          <c:idx val="3"/>
          <c:order val="2"/>
          <c:tx>
            <c:v>モデル実施終了者数</c:v>
          </c:tx>
          <c:spPr>
            <a:solidFill>
              <a:schemeClr val="accent6"/>
            </a:solidFill>
            <a:ln>
              <a:solidFill>
                <a:schemeClr val="accent6"/>
              </a:solidFill>
            </a:ln>
            <a:effectLst/>
          </c:spPr>
          <c:invertIfNegative val="0"/>
          <c:cat>
            <c:strRef>
              <c:f>【03】データ入力!$B$101:$J$101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【03】データ入力!$B$108:$J$108</c:f>
              <c:numCache>
                <c:formatCode>General</c:formatCode>
                <c:ptCount val="9"/>
              </c:numCache>
            </c:numRef>
          </c:val>
          <c:extLst>
            <c:ext xmlns:c16="http://schemas.microsoft.com/office/drawing/2014/chart" uri="{C3380CC4-5D6E-409C-BE32-E72D297353CC}">
              <c16:uniqueId val="{00000007-ACA9-41B4-A3CE-FBB41B4374E7}"/>
            </c:ext>
          </c:extLst>
        </c:ser>
        <c:ser>
          <c:idx val="0"/>
          <c:order val="3"/>
          <c:tx>
            <c:v>未終了者数</c:v>
          </c:tx>
          <c:spPr>
            <a:solidFill>
              <a:schemeClr val="bg1">
                <a:lumMod val="85000"/>
              </a:schemeClr>
            </a:solidFill>
            <a:ln>
              <a:solidFill>
                <a:schemeClr val="bg1">
                  <a:lumMod val="85000"/>
                </a:schemeClr>
              </a:solidFill>
            </a:ln>
            <a:effectLst/>
          </c:spPr>
          <c:invertIfNegative val="0"/>
          <c:cat>
            <c:strRef>
              <c:f>【03】データ入力!$B$101:$J$101</c:f>
              <c:strCache>
                <c:ptCount val="9"/>
                <c:pt idx="0">
                  <c:v>R4
（2022）</c:v>
                </c:pt>
                <c:pt idx="1">
                  <c:v>R5
（2023）</c:v>
                </c:pt>
                <c:pt idx="2">
                  <c:v>R6
（2024）</c:v>
                </c:pt>
                <c:pt idx="3">
                  <c:v>R7
（2025）</c:v>
                </c:pt>
                <c:pt idx="4">
                  <c:v>R8
（2026）</c:v>
                </c:pt>
                <c:pt idx="5">
                  <c:v>R9
（2027）</c:v>
                </c:pt>
                <c:pt idx="6">
                  <c:v>R10
（2028）</c:v>
                </c:pt>
                <c:pt idx="7">
                  <c:v>R11
（2029）</c:v>
                </c:pt>
                <c:pt idx="8">
                  <c:v>R12
（2030）</c:v>
                </c:pt>
              </c:strCache>
            </c:strRef>
          </c:cat>
          <c:val>
            <c:numRef>
              <c:f>【03】データ入力!$B$109:$J$109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CA9-41B4-A3CE-FBB41B4374E7}"/>
            </c:ext>
          </c:extLst>
        </c:ser>
        <c:dLbls>
          <c:showLegendKey val="0"/>
          <c:showVal val="0"/>
          <c:showCatName val="0"/>
          <c:showSerName val="0"/>
          <c:showPercent val="0"/>
          <c:showBubbleSize val="0"/>
        </c:dLbls>
        <c:gapWidth val="54"/>
        <c:overlap val="100"/>
        <c:axId val="367058824"/>
        <c:axId val="367049824"/>
        <c:extLst/>
      </c:barChart>
      <c:catAx>
        <c:axId val="3670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49824"/>
        <c:crosses val="autoZero"/>
        <c:auto val="1"/>
        <c:lblAlgn val="ctr"/>
        <c:lblOffset val="100"/>
        <c:noMultiLvlLbl val="0"/>
      </c:catAx>
      <c:valAx>
        <c:axId val="367049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367058824"/>
        <c:crosses val="autoZero"/>
        <c:crossBetween val="between"/>
      </c:valAx>
      <c:spPr>
        <a:noFill/>
        <a:ln>
          <a:noFill/>
        </a:ln>
        <a:effectLst/>
      </c:spPr>
    </c:plotArea>
    <c:legend>
      <c:legendPos val="b"/>
      <c:layout>
        <c:manualLayout>
          <c:xMode val="edge"/>
          <c:yMode val="edge"/>
          <c:x val="9.3342422070143607E-2"/>
          <c:y val="0.93326222540486203"/>
          <c:w val="0.80418214861023285"/>
          <c:h val="5.7354603179886436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8" Type="http://schemas.openxmlformats.org/officeDocument/2006/relationships/chart" Target="../charts/chart37.xml"/><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chart" Target="../charts/chart35.xml"/><Relationship Id="rId5" Type="http://schemas.openxmlformats.org/officeDocument/2006/relationships/chart" Target="../charts/chart34.xml"/><Relationship Id="rId10" Type="http://schemas.openxmlformats.org/officeDocument/2006/relationships/chart" Target="../charts/chart39.xml"/><Relationship Id="rId4" Type="http://schemas.openxmlformats.org/officeDocument/2006/relationships/chart" Target="../charts/chart33.xml"/><Relationship Id="rId9"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52925</xdr:colOff>
      <xdr:row>6</xdr:row>
      <xdr:rowOff>127838</xdr:rowOff>
    </xdr:from>
    <xdr:to>
      <xdr:col>0</xdr:col>
      <xdr:colOff>4314959</xdr:colOff>
      <xdr:row>13</xdr:row>
      <xdr:rowOff>295375</xdr:rowOff>
    </xdr:to>
    <xdr:graphicFrame macro="">
      <xdr:nvGraphicFramePr>
        <xdr:cNvPr id="2" name="グラフ 1">
          <a:extLst>
            <a:ext uri="{FF2B5EF4-FFF2-40B4-BE49-F238E27FC236}">
              <a16:creationId xmlns:a16="http://schemas.microsoft.com/office/drawing/2014/main" id="{CBC7F66E-8BF5-46E5-9C2B-68087DDAF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71630</xdr:colOff>
      <xdr:row>24</xdr:row>
      <xdr:rowOff>60392</xdr:rowOff>
    </xdr:from>
    <xdr:to>
      <xdr:col>0</xdr:col>
      <xdr:colOff>4339274</xdr:colOff>
      <xdr:row>31</xdr:row>
      <xdr:rowOff>227932</xdr:rowOff>
    </xdr:to>
    <xdr:graphicFrame macro="">
      <xdr:nvGraphicFramePr>
        <xdr:cNvPr id="3" name="グラフ 2">
          <a:extLst>
            <a:ext uri="{FF2B5EF4-FFF2-40B4-BE49-F238E27FC236}">
              <a16:creationId xmlns:a16="http://schemas.microsoft.com/office/drawing/2014/main" id="{8C83AAEF-0613-4518-A093-1A1CE051D2A6}"/>
            </a:ext>
            <a:ext uri="{147F2762-F138-4A5C-976F-8EAC2B608ADB}">
              <a16:predDERef xmlns:a16="http://schemas.microsoft.com/office/drawing/2014/main" pred="{CBC7F66E-8BF5-46E5-9C2B-68087DDAF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88566</xdr:colOff>
      <xdr:row>42</xdr:row>
      <xdr:rowOff>71129</xdr:rowOff>
    </xdr:from>
    <xdr:to>
      <xdr:col>0</xdr:col>
      <xdr:colOff>4349211</xdr:colOff>
      <xdr:row>49</xdr:row>
      <xdr:rowOff>233502</xdr:rowOff>
    </xdr:to>
    <xdr:graphicFrame macro="">
      <xdr:nvGraphicFramePr>
        <xdr:cNvPr id="7" name="グラフ 6">
          <a:extLst>
            <a:ext uri="{FF2B5EF4-FFF2-40B4-BE49-F238E27FC236}">
              <a16:creationId xmlns:a16="http://schemas.microsoft.com/office/drawing/2014/main" id="{C7900134-38B5-4358-A98C-4552C2EC5D19}"/>
            </a:ext>
            <a:ext uri="{147F2762-F138-4A5C-976F-8EAC2B608ADB}">
              <a16:predDERef xmlns:a16="http://schemas.microsoft.com/office/drawing/2014/main" pred="{8C83AAEF-0613-4518-A093-1A1CE051D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93042</xdr:colOff>
      <xdr:row>51</xdr:row>
      <xdr:rowOff>94601</xdr:rowOff>
    </xdr:from>
    <xdr:to>
      <xdr:col>0</xdr:col>
      <xdr:colOff>4354727</xdr:colOff>
      <xdr:row>58</xdr:row>
      <xdr:rowOff>252299</xdr:rowOff>
    </xdr:to>
    <xdr:graphicFrame macro="">
      <xdr:nvGraphicFramePr>
        <xdr:cNvPr id="4" name="グラフ 3">
          <a:extLst>
            <a:ext uri="{FF2B5EF4-FFF2-40B4-BE49-F238E27FC236}">
              <a16:creationId xmlns:a16="http://schemas.microsoft.com/office/drawing/2014/main" id="{E2C26887-303F-DC46-BAA2-1536DBDE628E}"/>
            </a:ext>
            <a:ext uri="{147F2762-F138-4A5C-976F-8EAC2B608ADB}">
              <a16:predDERef xmlns:a16="http://schemas.microsoft.com/office/drawing/2014/main" pred="{C7900134-38B5-4358-A98C-4552C2EC5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88565</xdr:colOff>
      <xdr:row>60</xdr:row>
      <xdr:rowOff>91819</xdr:rowOff>
    </xdr:from>
    <xdr:to>
      <xdr:col>0</xdr:col>
      <xdr:colOff>4350250</xdr:colOff>
      <xdr:row>67</xdr:row>
      <xdr:rowOff>249519</xdr:rowOff>
    </xdr:to>
    <xdr:graphicFrame macro="">
      <xdr:nvGraphicFramePr>
        <xdr:cNvPr id="5" name="グラフ 4">
          <a:extLst>
            <a:ext uri="{FF2B5EF4-FFF2-40B4-BE49-F238E27FC236}">
              <a16:creationId xmlns:a16="http://schemas.microsoft.com/office/drawing/2014/main" id="{E7C8690F-2038-3240-8104-4C92343B52D3}"/>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84</xdr:row>
      <xdr:rowOff>0</xdr:rowOff>
    </xdr:from>
    <xdr:to>
      <xdr:col>0</xdr:col>
      <xdr:colOff>4261685</xdr:colOff>
      <xdr:row>91</xdr:row>
      <xdr:rowOff>157701</xdr:rowOff>
    </xdr:to>
    <xdr:graphicFrame macro="">
      <xdr:nvGraphicFramePr>
        <xdr:cNvPr id="9" name="グラフ 8">
          <a:extLst>
            <a:ext uri="{FF2B5EF4-FFF2-40B4-BE49-F238E27FC236}">
              <a16:creationId xmlns:a16="http://schemas.microsoft.com/office/drawing/2014/main" id="{7D74138A-08F1-46E6-A151-A2C50DC1DE98}"/>
            </a:ext>
            <a:ext uri="{147F2762-F138-4A5C-976F-8EAC2B608ADB}">
              <a16:predDERef xmlns:a16="http://schemas.microsoft.com/office/drawing/2014/main" pred="{E7C8690F-2038-3240-8104-4C92343B5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45357</xdr:colOff>
      <xdr:row>71</xdr:row>
      <xdr:rowOff>81643</xdr:rowOff>
    </xdr:from>
    <xdr:to>
      <xdr:col>0</xdr:col>
      <xdr:colOff>4307042</xdr:colOff>
      <xdr:row>78</xdr:row>
      <xdr:rowOff>239343</xdr:rowOff>
    </xdr:to>
    <xdr:graphicFrame macro="">
      <xdr:nvGraphicFramePr>
        <xdr:cNvPr id="10" name="グラフ 9">
          <a:extLst>
            <a:ext uri="{FF2B5EF4-FFF2-40B4-BE49-F238E27FC236}">
              <a16:creationId xmlns:a16="http://schemas.microsoft.com/office/drawing/2014/main" id="{A492ABF6-D338-4A91-B69C-3B7F3CB53AF0}"/>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96982</xdr:colOff>
      <xdr:row>109</xdr:row>
      <xdr:rowOff>110837</xdr:rowOff>
    </xdr:from>
    <xdr:to>
      <xdr:col>0</xdr:col>
      <xdr:colOff>4358667</xdr:colOff>
      <xdr:row>116</xdr:row>
      <xdr:rowOff>268537</xdr:rowOff>
    </xdr:to>
    <xdr:graphicFrame macro="">
      <xdr:nvGraphicFramePr>
        <xdr:cNvPr id="11" name="グラフ 10">
          <a:extLst>
            <a:ext uri="{FF2B5EF4-FFF2-40B4-BE49-F238E27FC236}">
              <a16:creationId xmlns:a16="http://schemas.microsoft.com/office/drawing/2014/main" id="{4649418A-2901-44DA-AA87-541E30FE73A4}"/>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79231</xdr:colOff>
      <xdr:row>117</xdr:row>
      <xdr:rowOff>96550</xdr:rowOff>
    </xdr:from>
    <xdr:to>
      <xdr:col>0</xdr:col>
      <xdr:colOff>4340916</xdr:colOff>
      <xdr:row>124</xdr:row>
      <xdr:rowOff>251218</xdr:rowOff>
    </xdr:to>
    <xdr:graphicFrame macro="">
      <xdr:nvGraphicFramePr>
        <xdr:cNvPr id="12" name="グラフ 11">
          <a:extLst>
            <a:ext uri="{FF2B5EF4-FFF2-40B4-BE49-F238E27FC236}">
              <a16:creationId xmlns:a16="http://schemas.microsoft.com/office/drawing/2014/main" id="{728008D4-EB85-48CD-938F-C949B948D824}"/>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83736</xdr:colOff>
      <xdr:row>125</xdr:row>
      <xdr:rowOff>50242</xdr:rowOff>
    </xdr:from>
    <xdr:to>
      <xdr:col>0</xdr:col>
      <xdr:colOff>4345421</xdr:colOff>
      <xdr:row>132</xdr:row>
      <xdr:rowOff>207787</xdr:rowOff>
    </xdr:to>
    <xdr:graphicFrame macro="">
      <xdr:nvGraphicFramePr>
        <xdr:cNvPr id="13" name="グラフ 12">
          <a:extLst>
            <a:ext uri="{FF2B5EF4-FFF2-40B4-BE49-F238E27FC236}">
              <a16:creationId xmlns:a16="http://schemas.microsoft.com/office/drawing/2014/main" id="{44A06890-7B68-4581-B9D7-C00468EC217D}"/>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59531</xdr:colOff>
      <xdr:row>133</xdr:row>
      <xdr:rowOff>83344</xdr:rowOff>
    </xdr:from>
    <xdr:to>
      <xdr:col>0</xdr:col>
      <xdr:colOff>4321216</xdr:colOff>
      <xdr:row>140</xdr:row>
      <xdr:rowOff>241045</xdr:rowOff>
    </xdr:to>
    <xdr:graphicFrame macro="">
      <xdr:nvGraphicFramePr>
        <xdr:cNvPr id="14" name="グラフ 13">
          <a:extLst>
            <a:ext uri="{FF2B5EF4-FFF2-40B4-BE49-F238E27FC236}">
              <a16:creationId xmlns:a16="http://schemas.microsoft.com/office/drawing/2014/main" id="{2CD80359-E079-48E7-9306-F1AB2A8A39DC}"/>
            </a:ext>
            <a:ext uri="{147F2762-F138-4A5C-976F-8EAC2B608ADB}">
              <a16:predDERef xmlns:a16="http://schemas.microsoft.com/office/drawing/2014/main" pred="{E7C8690F-2038-3240-8104-4C92343B5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64576</xdr:colOff>
      <xdr:row>142</xdr:row>
      <xdr:rowOff>90407</xdr:rowOff>
    </xdr:from>
    <xdr:to>
      <xdr:col>0</xdr:col>
      <xdr:colOff>4326261</xdr:colOff>
      <xdr:row>149</xdr:row>
      <xdr:rowOff>248107</xdr:rowOff>
    </xdr:to>
    <xdr:graphicFrame macro="">
      <xdr:nvGraphicFramePr>
        <xdr:cNvPr id="15" name="グラフ 14">
          <a:extLst>
            <a:ext uri="{FF2B5EF4-FFF2-40B4-BE49-F238E27FC236}">
              <a16:creationId xmlns:a16="http://schemas.microsoft.com/office/drawing/2014/main" id="{F47EFB49-28E3-4AA9-A0AF-38FB1E3622C8}"/>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88900</xdr:colOff>
      <xdr:row>151</xdr:row>
      <xdr:rowOff>76200</xdr:rowOff>
    </xdr:from>
    <xdr:to>
      <xdr:col>0</xdr:col>
      <xdr:colOff>4350585</xdr:colOff>
      <xdr:row>158</xdr:row>
      <xdr:rowOff>233900</xdr:rowOff>
    </xdr:to>
    <xdr:graphicFrame macro="">
      <xdr:nvGraphicFramePr>
        <xdr:cNvPr id="6" name="グラフ 5">
          <a:extLst>
            <a:ext uri="{FF2B5EF4-FFF2-40B4-BE49-F238E27FC236}">
              <a16:creationId xmlns:a16="http://schemas.microsoft.com/office/drawing/2014/main" id="{0E81AF1B-E12B-4686-B550-630DEB8D0702}"/>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81064</xdr:colOff>
      <xdr:row>161</xdr:row>
      <xdr:rowOff>154021</xdr:rowOff>
    </xdr:from>
    <xdr:to>
      <xdr:col>0</xdr:col>
      <xdr:colOff>4342749</xdr:colOff>
      <xdr:row>168</xdr:row>
      <xdr:rowOff>311721</xdr:rowOff>
    </xdr:to>
    <xdr:graphicFrame macro="">
      <xdr:nvGraphicFramePr>
        <xdr:cNvPr id="8" name="グラフ 7">
          <a:extLst>
            <a:ext uri="{FF2B5EF4-FFF2-40B4-BE49-F238E27FC236}">
              <a16:creationId xmlns:a16="http://schemas.microsoft.com/office/drawing/2014/main" id="{8C706625-D41C-483A-9F60-998B5DEB16EF}"/>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80818</xdr:colOff>
      <xdr:row>170</xdr:row>
      <xdr:rowOff>92364</xdr:rowOff>
    </xdr:from>
    <xdr:to>
      <xdr:col>0</xdr:col>
      <xdr:colOff>4342503</xdr:colOff>
      <xdr:row>177</xdr:row>
      <xdr:rowOff>250064</xdr:rowOff>
    </xdr:to>
    <xdr:graphicFrame macro="">
      <xdr:nvGraphicFramePr>
        <xdr:cNvPr id="16" name="グラフ 15">
          <a:extLst>
            <a:ext uri="{FF2B5EF4-FFF2-40B4-BE49-F238E27FC236}">
              <a16:creationId xmlns:a16="http://schemas.microsoft.com/office/drawing/2014/main" id="{12257E56-F350-4830-A2EF-F1794EB67615}"/>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80819</xdr:colOff>
      <xdr:row>180</xdr:row>
      <xdr:rowOff>103909</xdr:rowOff>
    </xdr:from>
    <xdr:to>
      <xdr:col>0</xdr:col>
      <xdr:colOff>4342504</xdr:colOff>
      <xdr:row>187</xdr:row>
      <xdr:rowOff>261609</xdr:rowOff>
    </xdr:to>
    <xdr:graphicFrame macro="">
      <xdr:nvGraphicFramePr>
        <xdr:cNvPr id="17" name="グラフ 16">
          <a:extLst>
            <a:ext uri="{FF2B5EF4-FFF2-40B4-BE49-F238E27FC236}">
              <a16:creationId xmlns:a16="http://schemas.microsoft.com/office/drawing/2014/main" id="{005701DE-0761-4EE4-B69A-E20F55BDE163}"/>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58615</xdr:colOff>
      <xdr:row>189</xdr:row>
      <xdr:rowOff>48846</xdr:rowOff>
    </xdr:from>
    <xdr:to>
      <xdr:col>0</xdr:col>
      <xdr:colOff>4320300</xdr:colOff>
      <xdr:row>196</xdr:row>
      <xdr:rowOff>206546</xdr:rowOff>
    </xdr:to>
    <xdr:graphicFrame macro="">
      <xdr:nvGraphicFramePr>
        <xdr:cNvPr id="18" name="グラフ 17">
          <a:extLst>
            <a:ext uri="{FF2B5EF4-FFF2-40B4-BE49-F238E27FC236}">
              <a16:creationId xmlns:a16="http://schemas.microsoft.com/office/drawing/2014/main" id="{E7AECC8E-E7A2-4B75-BE50-2B13EFA5F0A0}"/>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72838</xdr:colOff>
      <xdr:row>198</xdr:row>
      <xdr:rowOff>84044</xdr:rowOff>
    </xdr:from>
    <xdr:to>
      <xdr:col>0</xdr:col>
      <xdr:colOff>4334523</xdr:colOff>
      <xdr:row>205</xdr:row>
      <xdr:rowOff>241744</xdr:rowOff>
    </xdr:to>
    <xdr:graphicFrame macro="">
      <xdr:nvGraphicFramePr>
        <xdr:cNvPr id="19" name="グラフ 18">
          <a:extLst>
            <a:ext uri="{FF2B5EF4-FFF2-40B4-BE49-F238E27FC236}">
              <a16:creationId xmlns:a16="http://schemas.microsoft.com/office/drawing/2014/main" id="{5957F076-0985-4AA6-B0B2-1B77704D5720}"/>
            </a:ext>
            <a:ext uri="{147F2762-F138-4A5C-976F-8EAC2B608ADB}">
              <a16:predDERef xmlns:a16="http://schemas.microsoft.com/office/drawing/2014/main" pred="{E2C26887-303F-DC46-BAA2-1536DBDE6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76200</xdr:colOff>
      <xdr:row>207</xdr:row>
      <xdr:rowOff>114300</xdr:rowOff>
    </xdr:from>
    <xdr:to>
      <xdr:col>0</xdr:col>
      <xdr:colOff>4338234</xdr:colOff>
      <xdr:row>214</xdr:row>
      <xdr:rowOff>281838</xdr:rowOff>
    </xdr:to>
    <xdr:graphicFrame macro="">
      <xdr:nvGraphicFramePr>
        <xdr:cNvPr id="21" name="グラフ 20">
          <a:extLst>
            <a:ext uri="{FF2B5EF4-FFF2-40B4-BE49-F238E27FC236}">
              <a16:creationId xmlns:a16="http://schemas.microsoft.com/office/drawing/2014/main" id="{9E508AFD-264D-4C2A-B83C-F272BF27B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108857</xdr:colOff>
      <xdr:row>216</xdr:row>
      <xdr:rowOff>108857</xdr:rowOff>
    </xdr:from>
    <xdr:to>
      <xdr:col>0</xdr:col>
      <xdr:colOff>4370891</xdr:colOff>
      <xdr:row>223</xdr:row>
      <xdr:rowOff>276395</xdr:rowOff>
    </xdr:to>
    <xdr:graphicFrame macro="">
      <xdr:nvGraphicFramePr>
        <xdr:cNvPr id="22" name="グラフ 21">
          <a:extLst>
            <a:ext uri="{FF2B5EF4-FFF2-40B4-BE49-F238E27FC236}">
              <a16:creationId xmlns:a16="http://schemas.microsoft.com/office/drawing/2014/main" id="{7A6890EE-8E84-4EF8-926F-DC9D41754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97277</xdr:colOff>
      <xdr:row>229</xdr:row>
      <xdr:rowOff>81063</xdr:rowOff>
    </xdr:from>
    <xdr:to>
      <xdr:col>0</xdr:col>
      <xdr:colOff>4359311</xdr:colOff>
      <xdr:row>236</xdr:row>
      <xdr:rowOff>248600</xdr:rowOff>
    </xdr:to>
    <xdr:graphicFrame macro="">
      <xdr:nvGraphicFramePr>
        <xdr:cNvPr id="23" name="グラフ 22">
          <a:extLst>
            <a:ext uri="{FF2B5EF4-FFF2-40B4-BE49-F238E27FC236}">
              <a16:creationId xmlns:a16="http://schemas.microsoft.com/office/drawing/2014/main" id="{E405C956-BA67-4B23-97DF-86FA9F88D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75571</xdr:colOff>
      <xdr:row>247</xdr:row>
      <xdr:rowOff>81868</xdr:rowOff>
    </xdr:from>
    <xdr:to>
      <xdr:col>0</xdr:col>
      <xdr:colOff>4337605</xdr:colOff>
      <xdr:row>254</xdr:row>
      <xdr:rowOff>249405</xdr:rowOff>
    </xdr:to>
    <xdr:graphicFrame macro="">
      <xdr:nvGraphicFramePr>
        <xdr:cNvPr id="24" name="グラフ 23">
          <a:extLst>
            <a:ext uri="{FF2B5EF4-FFF2-40B4-BE49-F238E27FC236}">
              <a16:creationId xmlns:a16="http://schemas.microsoft.com/office/drawing/2014/main" id="{00FEE60E-7789-40B4-91E9-C452C36F0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89647</xdr:colOff>
      <xdr:row>239</xdr:row>
      <xdr:rowOff>123265</xdr:rowOff>
    </xdr:from>
    <xdr:to>
      <xdr:col>0</xdr:col>
      <xdr:colOff>4351681</xdr:colOff>
      <xdr:row>246</xdr:row>
      <xdr:rowOff>290802</xdr:rowOff>
    </xdr:to>
    <xdr:graphicFrame macro="">
      <xdr:nvGraphicFramePr>
        <xdr:cNvPr id="26" name="グラフ 25">
          <a:extLst>
            <a:ext uri="{FF2B5EF4-FFF2-40B4-BE49-F238E27FC236}">
              <a16:creationId xmlns:a16="http://schemas.microsoft.com/office/drawing/2014/main" id="{E24214CF-E446-492E-BDBB-2C1DE75B9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107324</xdr:colOff>
      <xdr:row>260</xdr:row>
      <xdr:rowOff>96592</xdr:rowOff>
    </xdr:from>
    <xdr:to>
      <xdr:col>0</xdr:col>
      <xdr:colOff>4369358</xdr:colOff>
      <xdr:row>267</xdr:row>
      <xdr:rowOff>264130</xdr:rowOff>
    </xdr:to>
    <xdr:graphicFrame macro="">
      <xdr:nvGraphicFramePr>
        <xdr:cNvPr id="27" name="グラフ 26">
          <a:extLst>
            <a:ext uri="{FF2B5EF4-FFF2-40B4-BE49-F238E27FC236}">
              <a16:creationId xmlns:a16="http://schemas.microsoft.com/office/drawing/2014/main" id="{11350424-1178-4AD7-AFEC-138224DE2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88446</xdr:colOff>
      <xdr:row>273</xdr:row>
      <xdr:rowOff>102054</xdr:rowOff>
    </xdr:from>
    <xdr:to>
      <xdr:col>0</xdr:col>
      <xdr:colOff>4350480</xdr:colOff>
      <xdr:row>280</xdr:row>
      <xdr:rowOff>269592</xdr:rowOff>
    </xdr:to>
    <xdr:graphicFrame macro="">
      <xdr:nvGraphicFramePr>
        <xdr:cNvPr id="28" name="グラフ 27">
          <a:extLst>
            <a:ext uri="{FF2B5EF4-FFF2-40B4-BE49-F238E27FC236}">
              <a16:creationId xmlns:a16="http://schemas.microsoft.com/office/drawing/2014/main" id="{0DD08EED-A318-40F3-ACD8-311FD530A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68035</xdr:colOff>
      <xdr:row>282</xdr:row>
      <xdr:rowOff>61232</xdr:rowOff>
    </xdr:from>
    <xdr:to>
      <xdr:col>0</xdr:col>
      <xdr:colOff>4330069</xdr:colOff>
      <xdr:row>289</xdr:row>
      <xdr:rowOff>228770</xdr:rowOff>
    </xdr:to>
    <xdr:graphicFrame macro="">
      <xdr:nvGraphicFramePr>
        <xdr:cNvPr id="29" name="グラフ 28">
          <a:extLst>
            <a:ext uri="{FF2B5EF4-FFF2-40B4-BE49-F238E27FC236}">
              <a16:creationId xmlns:a16="http://schemas.microsoft.com/office/drawing/2014/main" id="{A23A53D3-CFEA-4660-BED5-21854CD2A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0</xdr:col>
      <xdr:colOff>73741</xdr:colOff>
      <xdr:row>98</xdr:row>
      <xdr:rowOff>135193</xdr:rowOff>
    </xdr:from>
    <xdr:to>
      <xdr:col>0</xdr:col>
      <xdr:colOff>4336141</xdr:colOff>
      <xdr:row>105</xdr:row>
      <xdr:rowOff>293459</xdr:rowOff>
    </xdr:to>
    <xdr:graphicFrame macro="">
      <xdr:nvGraphicFramePr>
        <xdr:cNvPr id="20" name="グラフ 19">
          <a:extLst>
            <a:ext uri="{FF2B5EF4-FFF2-40B4-BE49-F238E27FC236}">
              <a16:creationId xmlns:a16="http://schemas.microsoft.com/office/drawing/2014/main" id="{1A487739-2F5C-4649-997F-111E62F39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70244</xdr:colOff>
      <xdr:row>14</xdr:row>
      <xdr:rowOff>110520</xdr:rowOff>
    </xdr:from>
    <xdr:to>
      <xdr:col>0</xdr:col>
      <xdr:colOff>4332278</xdr:colOff>
      <xdr:row>21</xdr:row>
      <xdr:rowOff>278058</xdr:rowOff>
    </xdr:to>
    <xdr:graphicFrame macro="">
      <xdr:nvGraphicFramePr>
        <xdr:cNvPr id="30" name="グラフ 29">
          <a:extLst>
            <a:ext uri="{FF2B5EF4-FFF2-40B4-BE49-F238E27FC236}">
              <a16:creationId xmlns:a16="http://schemas.microsoft.com/office/drawing/2014/main" id="{DAF1B84E-ED2B-4407-832A-F4C5D563F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64394</xdr:colOff>
      <xdr:row>32</xdr:row>
      <xdr:rowOff>139521</xdr:rowOff>
    </xdr:from>
    <xdr:to>
      <xdr:col>0</xdr:col>
      <xdr:colOff>4332038</xdr:colOff>
      <xdr:row>39</xdr:row>
      <xdr:rowOff>307061</xdr:rowOff>
    </xdr:to>
    <xdr:graphicFrame macro="">
      <xdr:nvGraphicFramePr>
        <xdr:cNvPr id="31" name="グラフ 30">
          <a:extLst>
            <a:ext uri="{FF2B5EF4-FFF2-40B4-BE49-F238E27FC236}">
              <a16:creationId xmlns:a16="http://schemas.microsoft.com/office/drawing/2014/main" id="{F4B2ECC6-D52F-4B61-AB6D-C4FC304441CF}"/>
            </a:ext>
            <a:ext uri="{147F2762-F138-4A5C-976F-8EAC2B608ADB}">
              <a16:predDERef xmlns:a16="http://schemas.microsoft.com/office/drawing/2014/main" pred="{CBC7F66E-8BF5-46E5-9C2B-68087DDAF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（人）</a:t>
          </a:r>
        </a:p>
      </cdr:txBody>
    </cdr:sp>
  </cdr:relSizeAnchor>
</c:userShapes>
</file>

<file path=xl/drawings/drawing11.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2.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3.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4.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5.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6.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7.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8.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19.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2.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（年）</a:t>
          </a:r>
        </a:p>
      </cdr:txBody>
    </cdr:sp>
  </cdr:relSizeAnchor>
</c:userShapes>
</file>

<file path=xl/drawings/drawing20.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21.xml><?xml version="1.0" encoding="utf-8"?>
<c:userShapes xmlns:c="http://schemas.openxmlformats.org/drawingml/2006/chart">
  <cdr:relSizeAnchor xmlns:cdr="http://schemas.openxmlformats.org/drawingml/2006/chartDrawing">
    <cdr:from>
      <cdr:x>0.01535</cdr:x>
      <cdr:y>0.05543</cdr:y>
    </cdr:from>
    <cdr:to>
      <cdr:x>0.22755</cdr:x>
      <cdr:y>0.12688</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65402" y="148570"/>
          <a:ext cx="904415" cy="191496"/>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（被保険者千人対）</a:t>
          </a:r>
        </a:p>
      </cdr:txBody>
    </cdr:sp>
  </cdr:relSizeAnchor>
</c:userShapes>
</file>

<file path=xl/drawings/drawing22.xml><?xml version="1.0" encoding="utf-8"?>
<c:userShapes xmlns:c="http://schemas.openxmlformats.org/drawingml/2006/chart">
  <cdr:relSizeAnchor xmlns:cdr="http://schemas.openxmlformats.org/drawingml/2006/chartDrawing">
    <cdr:from>
      <cdr:x>0.05905</cdr:x>
      <cdr:y>0.0618</cdr:y>
    </cdr:from>
    <cdr:to>
      <cdr:x>0.1167</cdr:x>
      <cdr:y>0.13325</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51689" y="164196"/>
          <a:ext cx="245687" cy="18982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（人）</a:t>
          </a:r>
        </a:p>
      </cdr:txBody>
    </cdr:sp>
  </cdr:relSizeAnchor>
</c:userShapes>
</file>

<file path=xl/drawings/drawing23.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24.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25.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26.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（年）</a:t>
          </a:r>
        </a:p>
      </cdr:txBody>
    </cdr:sp>
  </cdr:relSizeAnchor>
</c:userShapes>
</file>

<file path=xl/drawings/drawing27.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（年）</a:t>
          </a:r>
        </a:p>
      </cdr:txBody>
    </cdr:sp>
  </cdr:relSizeAnchor>
</c:userShapes>
</file>

<file path=xl/drawings/drawing28.xml><?xml version="1.0" encoding="utf-8"?>
<xdr:wsDr xmlns:xdr="http://schemas.openxmlformats.org/drawingml/2006/spreadsheetDrawing" xmlns:a="http://schemas.openxmlformats.org/drawingml/2006/main">
  <xdr:twoCellAnchor>
    <xdr:from>
      <xdr:col>7</xdr:col>
      <xdr:colOff>1012148</xdr:colOff>
      <xdr:row>66</xdr:row>
      <xdr:rowOff>63128</xdr:rowOff>
    </xdr:from>
    <xdr:to>
      <xdr:col>11</xdr:col>
      <xdr:colOff>118976</xdr:colOff>
      <xdr:row>66</xdr:row>
      <xdr:rowOff>2063199</xdr:rowOff>
    </xdr:to>
    <xdr:grpSp>
      <xdr:nvGrpSpPr>
        <xdr:cNvPr id="10" name="グループ化 9">
          <a:extLst>
            <a:ext uri="{FF2B5EF4-FFF2-40B4-BE49-F238E27FC236}">
              <a16:creationId xmlns:a16="http://schemas.microsoft.com/office/drawing/2014/main" id="{1A3AA449-EC1F-AA54-46FA-2ED30E47E415}"/>
            </a:ext>
          </a:extLst>
        </xdr:cNvPr>
        <xdr:cNvGrpSpPr/>
      </xdr:nvGrpSpPr>
      <xdr:grpSpPr>
        <a:xfrm>
          <a:off x="9112539" y="19113128"/>
          <a:ext cx="3612567" cy="2000071"/>
          <a:chOff x="9581061" y="1020536"/>
          <a:chExt cx="2045970" cy="2062299"/>
        </a:xfrm>
        <a:noFill/>
      </xdr:grpSpPr>
      <xdr:graphicFrame macro="">
        <xdr:nvGraphicFramePr>
          <xdr:cNvPr id="2" name="グラフ 1">
            <a:extLst>
              <a:ext uri="{FF2B5EF4-FFF2-40B4-BE49-F238E27FC236}">
                <a16:creationId xmlns:a16="http://schemas.microsoft.com/office/drawing/2014/main" id="{CAAD2EED-AF72-2E43-23FB-232940A8BCCA}"/>
              </a:ext>
            </a:extLst>
          </xdr:cNvPr>
          <xdr:cNvGraphicFramePr/>
        </xdr:nvGraphicFramePr>
        <xdr:xfrm>
          <a:off x="9581061" y="1020536"/>
          <a:ext cx="2045970" cy="2062299"/>
        </xdr:xfrm>
        <a:graphic>
          <a:graphicData uri="http://schemas.openxmlformats.org/drawingml/2006/chart">
            <c:chart xmlns:c="http://schemas.openxmlformats.org/drawingml/2006/chart" xmlns:r="http://schemas.openxmlformats.org/officeDocument/2006/relationships" r:id="rId1"/>
          </a:graphicData>
        </a:graphic>
      </xdr:graphicFrame>
      <xdr:sp macro="" textlink="$D$8">
        <xdr:nvSpPr>
          <xdr:cNvPr id="3" name="テキスト ボックス 2">
            <a:extLst>
              <a:ext uri="{FF2B5EF4-FFF2-40B4-BE49-F238E27FC236}">
                <a16:creationId xmlns:a16="http://schemas.microsoft.com/office/drawing/2014/main" id="{DC12FCB2-FD42-4E71-0AC3-28BA32B0CEAA}"/>
              </a:ext>
            </a:extLst>
          </xdr:cNvPr>
          <xdr:cNvSpPr txBox="1"/>
        </xdr:nvSpPr>
        <xdr:spPr>
          <a:xfrm>
            <a:off x="10119133" y="1729842"/>
            <a:ext cx="988837" cy="653654"/>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5F73905-D053-4D85-BCCE-E57EE602B0E6}" type="TxLink">
              <a:rPr kumimoji="1" lang="en-US" altLang="en-US" sz="1800" b="1" i="0" u="none" strike="noStrike" kern="1200">
                <a:solidFill>
                  <a:srgbClr val="000000"/>
                </a:solidFill>
                <a:latin typeface="BIZ UDPゴシック"/>
                <a:ea typeface="BIZ UDPゴシック"/>
              </a:rPr>
              <a:pPr algn="ctr"/>
              <a:t>#DIV/0!</a:t>
            </a:fld>
            <a:endParaRPr kumimoji="1" lang="ja-JP" altLang="en-US" sz="1800" b="1" kern="1200">
              <a:latin typeface="BIZ UDPゴシック" panose="020B0400000000000000" pitchFamily="50" charset="-128"/>
              <a:ea typeface="BIZ UDPゴシック" panose="020B0400000000000000" pitchFamily="50" charset="-128"/>
            </a:endParaRPr>
          </a:p>
        </xdr:txBody>
      </xdr:sp>
    </xdr:grpSp>
    <xdr:clientData/>
  </xdr:twoCellAnchor>
  <xdr:twoCellAnchor>
    <xdr:from>
      <xdr:col>12</xdr:col>
      <xdr:colOff>550807</xdr:colOff>
      <xdr:row>66</xdr:row>
      <xdr:rowOff>517654</xdr:rowOff>
    </xdr:from>
    <xdr:to>
      <xdr:col>14</xdr:col>
      <xdr:colOff>639989</xdr:colOff>
      <xdr:row>66</xdr:row>
      <xdr:rowOff>1957654</xdr:rowOff>
    </xdr:to>
    <xdr:graphicFrame macro="">
      <xdr:nvGraphicFramePr>
        <xdr:cNvPr id="9" name="グラフ 8">
          <a:extLst>
            <a:ext uri="{FF2B5EF4-FFF2-40B4-BE49-F238E27FC236}">
              <a16:creationId xmlns:a16="http://schemas.microsoft.com/office/drawing/2014/main" id="{14CC9FD6-9A2B-426B-A9C8-C53B43785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553417</xdr:colOff>
      <xdr:row>66</xdr:row>
      <xdr:rowOff>517654</xdr:rowOff>
    </xdr:from>
    <xdr:to>
      <xdr:col>17</xdr:col>
      <xdr:colOff>648711</xdr:colOff>
      <xdr:row>66</xdr:row>
      <xdr:rowOff>1957654</xdr:rowOff>
    </xdr:to>
    <xdr:graphicFrame macro="">
      <xdr:nvGraphicFramePr>
        <xdr:cNvPr id="13" name="グラフ 12">
          <a:extLst>
            <a:ext uri="{FF2B5EF4-FFF2-40B4-BE49-F238E27FC236}">
              <a16:creationId xmlns:a16="http://schemas.microsoft.com/office/drawing/2014/main" id="{EB4053E6-7FD6-4BF8-ADA5-5E69A69BD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562139</xdr:colOff>
      <xdr:row>66</xdr:row>
      <xdr:rowOff>517654</xdr:rowOff>
    </xdr:from>
    <xdr:to>
      <xdr:col>20</xdr:col>
      <xdr:colOff>665297</xdr:colOff>
      <xdr:row>66</xdr:row>
      <xdr:rowOff>1957654</xdr:rowOff>
    </xdr:to>
    <xdr:graphicFrame macro="">
      <xdr:nvGraphicFramePr>
        <xdr:cNvPr id="14" name="グラフ 13">
          <a:extLst>
            <a:ext uri="{FF2B5EF4-FFF2-40B4-BE49-F238E27FC236}">
              <a16:creationId xmlns:a16="http://schemas.microsoft.com/office/drawing/2014/main" id="{D6F9B7AE-F3B4-452F-894D-911115F5B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578725</xdr:colOff>
      <xdr:row>66</xdr:row>
      <xdr:rowOff>517654</xdr:rowOff>
    </xdr:from>
    <xdr:to>
      <xdr:col>23</xdr:col>
      <xdr:colOff>681883</xdr:colOff>
      <xdr:row>66</xdr:row>
      <xdr:rowOff>1957654</xdr:rowOff>
    </xdr:to>
    <xdr:graphicFrame macro="">
      <xdr:nvGraphicFramePr>
        <xdr:cNvPr id="16" name="グラフ 15">
          <a:extLst>
            <a:ext uri="{FF2B5EF4-FFF2-40B4-BE49-F238E27FC236}">
              <a16:creationId xmlns:a16="http://schemas.microsoft.com/office/drawing/2014/main" id="{DAF8C4BB-70F2-4CCB-9B20-0E669D8F2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595311</xdr:colOff>
      <xdr:row>66</xdr:row>
      <xdr:rowOff>517654</xdr:rowOff>
    </xdr:from>
    <xdr:to>
      <xdr:col>26</xdr:col>
      <xdr:colOff>698469</xdr:colOff>
      <xdr:row>66</xdr:row>
      <xdr:rowOff>1957654</xdr:rowOff>
    </xdr:to>
    <xdr:graphicFrame macro="">
      <xdr:nvGraphicFramePr>
        <xdr:cNvPr id="17" name="グラフ 16">
          <a:extLst>
            <a:ext uri="{FF2B5EF4-FFF2-40B4-BE49-F238E27FC236}">
              <a16:creationId xmlns:a16="http://schemas.microsoft.com/office/drawing/2014/main" id="{620F5B2F-AA0D-4108-8A8F-2B223DBF8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611897</xdr:colOff>
      <xdr:row>66</xdr:row>
      <xdr:rowOff>517654</xdr:rowOff>
    </xdr:from>
    <xdr:to>
      <xdr:col>29</xdr:col>
      <xdr:colOff>711828</xdr:colOff>
      <xdr:row>66</xdr:row>
      <xdr:rowOff>1957654</xdr:rowOff>
    </xdr:to>
    <xdr:graphicFrame macro="">
      <xdr:nvGraphicFramePr>
        <xdr:cNvPr id="18" name="グラフ 17">
          <a:extLst>
            <a:ext uri="{FF2B5EF4-FFF2-40B4-BE49-F238E27FC236}">
              <a16:creationId xmlns:a16="http://schemas.microsoft.com/office/drawing/2014/main" id="{9A4E69C7-7516-4E9E-9E96-38560C4B7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665390</xdr:colOff>
      <xdr:row>74</xdr:row>
      <xdr:rowOff>526266</xdr:rowOff>
    </xdr:from>
    <xdr:to>
      <xdr:col>17</xdr:col>
      <xdr:colOff>753919</xdr:colOff>
      <xdr:row>74</xdr:row>
      <xdr:rowOff>1966266</xdr:rowOff>
    </xdr:to>
    <xdr:graphicFrame macro="">
      <xdr:nvGraphicFramePr>
        <xdr:cNvPr id="20" name="グラフ 19">
          <a:extLst>
            <a:ext uri="{FF2B5EF4-FFF2-40B4-BE49-F238E27FC236}">
              <a16:creationId xmlns:a16="http://schemas.microsoft.com/office/drawing/2014/main" id="{412F095E-F374-4DD1-B11F-70EB6DCA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xdr:col>
      <xdr:colOff>648099</xdr:colOff>
      <xdr:row>74</xdr:row>
      <xdr:rowOff>500780</xdr:rowOff>
    </xdr:from>
    <xdr:to>
      <xdr:col>20</xdr:col>
      <xdr:colOff>736627</xdr:colOff>
      <xdr:row>74</xdr:row>
      <xdr:rowOff>1940780</xdr:rowOff>
    </xdr:to>
    <xdr:graphicFrame macro="">
      <xdr:nvGraphicFramePr>
        <xdr:cNvPr id="28" name="グラフ 27">
          <a:extLst>
            <a:ext uri="{FF2B5EF4-FFF2-40B4-BE49-F238E27FC236}">
              <a16:creationId xmlns:a16="http://schemas.microsoft.com/office/drawing/2014/main" id="{4A03F4A2-3D02-4ED6-886A-650D70F46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634295</xdr:colOff>
      <xdr:row>80</xdr:row>
      <xdr:rowOff>492783</xdr:rowOff>
    </xdr:from>
    <xdr:to>
      <xdr:col>15</xdr:col>
      <xdr:colOff>722823</xdr:colOff>
      <xdr:row>80</xdr:row>
      <xdr:rowOff>1932783</xdr:rowOff>
    </xdr:to>
    <xdr:graphicFrame macro="">
      <xdr:nvGraphicFramePr>
        <xdr:cNvPr id="37" name="グラフ 36">
          <a:extLst>
            <a:ext uri="{FF2B5EF4-FFF2-40B4-BE49-F238E27FC236}">
              <a16:creationId xmlns:a16="http://schemas.microsoft.com/office/drawing/2014/main" id="{98EF2BF6-8E22-4FC5-BA74-CD95E4AFB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381349</xdr:colOff>
      <xdr:row>86</xdr:row>
      <xdr:rowOff>993405</xdr:rowOff>
    </xdr:from>
    <xdr:to>
      <xdr:col>15</xdr:col>
      <xdr:colOff>748710</xdr:colOff>
      <xdr:row>86</xdr:row>
      <xdr:rowOff>1732145</xdr:rowOff>
    </xdr:to>
    <xdr:sp macro="" textlink="$C$56">
      <xdr:nvSpPr>
        <xdr:cNvPr id="42" name="テキスト ボックス 41">
          <a:extLst>
            <a:ext uri="{FF2B5EF4-FFF2-40B4-BE49-F238E27FC236}">
              <a16:creationId xmlns:a16="http://schemas.microsoft.com/office/drawing/2014/main" id="{F933D6F6-6FA3-41E7-9714-583BF8FA2DAE}"/>
            </a:ext>
          </a:extLst>
        </xdr:cNvPr>
        <xdr:cNvSpPr txBox="1"/>
      </xdr:nvSpPr>
      <xdr:spPr>
        <a:xfrm>
          <a:off x="15093811" y="34374867"/>
          <a:ext cx="2594745" cy="738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6E4EAB6-AE18-4631-82DC-55A031A0724F}" type="TxLink">
            <a:rPr kumimoji="1" lang="en-US" altLang="en-US" sz="3200" b="1" i="0" u="none" strike="noStrike" kern="1200">
              <a:solidFill>
                <a:srgbClr val="FF0000"/>
              </a:solidFill>
              <a:latin typeface="BIZ UDPゴシック"/>
              <a:ea typeface="BIZ UDPゴシック"/>
            </a:rPr>
            <a:pPr algn="ctr"/>
            <a:t> </a:t>
          </a:fld>
          <a:endParaRPr kumimoji="1" lang="ja-JP" altLang="en-US" sz="3600" b="1"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（年）</a:t>
          </a:r>
        </a:p>
      </cdr:txBody>
    </cdr:sp>
  </cdr:relSizeAnchor>
</c:userShapes>
</file>

<file path=xl/drawings/drawing4.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（円）</a:t>
          </a:r>
        </a:p>
      </cdr:txBody>
    </cdr:sp>
  </cdr:relSizeAnchor>
</c:userShapes>
</file>

<file path=xl/drawings/drawing5.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（円）</a:t>
          </a:r>
        </a:p>
      </cdr:txBody>
    </cdr:sp>
  </cdr:relSizeAnchor>
</c:userShapes>
</file>

<file path=xl/drawings/drawing6.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（円）</a:t>
          </a:r>
        </a:p>
      </cdr:txBody>
    </cdr:sp>
  </cdr:relSizeAnchor>
</c:userShapes>
</file>

<file path=xl/drawings/drawing7.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（人）</a:t>
          </a:r>
        </a:p>
      </cdr:txBody>
    </cdr:sp>
  </cdr:relSizeAnchor>
</c:userShapes>
</file>

<file path=xl/drawings/drawing8.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0.05524</cdr:x>
      <cdr:y>0.06483</cdr:y>
    </cdr:from>
    <cdr:to>
      <cdr:x>0.1191</cdr:x>
      <cdr:y>0.13069</cdr:y>
    </cdr:to>
    <cdr:sp macro="" textlink="">
      <cdr:nvSpPr>
        <cdr:cNvPr id="2" name="テキスト ボックス 1">
          <a:extLst xmlns:a="http://schemas.openxmlformats.org/drawingml/2006/main">
            <a:ext uri="{FF2B5EF4-FFF2-40B4-BE49-F238E27FC236}">
              <a16:creationId xmlns:a16="http://schemas.microsoft.com/office/drawing/2014/main" id="{557C9453-F782-4EC1-EC42-7CD05124EC91}"/>
            </a:ext>
          </a:extLst>
        </cdr:cNvPr>
        <cdr:cNvSpPr txBox="1"/>
      </cdr:nvSpPr>
      <cdr:spPr>
        <a:xfrm xmlns:a="http://schemas.openxmlformats.org/drawingml/2006/main">
          <a:off x="235428" y="174168"/>
          <a:ext cx="272176" cy="176914"/>
        </a:xfrm>
        <a:prstGeom xmlns:a="http://schemas.openxmlformats.org/drawingml/2006/main" prst="rect">
          <a:avLst/>
        </a:prstGeom>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800" kern="1200">
              <a:latin typeface="BIZ UDPゴシック" panose="020B0400000000000000" pitchFamily="50" charset="-128"/>
              <a:ea typeface="BIZ UDPゴシック" panose="020B0400000000000000" pitchFamily="50" charset="-128"/>
            </a:rPr>
            <a:t>（</a:t>
          </a:r>
          <a:r>
            <a:rPr lang="en-US" altLang="ja-JP" sz="800" kern="1200">
              <a:latin typeface="BIZ UDPゴシック" panose="020B0400000000000000" pitchFamily="50" charset="-128"/>
              <a:ea typeface="BIZ UDPゴシック" panose="020B0400000000000000" pitchFamily="50" charset="-128"/>
            </a:rPr>
            <a:t>%</a:t>
          </a:r>
          <a:r>
            <a:rPr lang="ja-JP" altLang="en-US" sz="800" kern="1200">
              <a:latin typeface="BIZ UDPゴシック" panose="020B0400000000000000" pitchFamily="50" charset="-128"/>
              <a:ea typeface="BIZ UDPゴシック" panose="020B0400000000000000" pitchFamily="50" charset="-128"/>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8AD03-5F54-412B-AC1E-C189C4A81A83}">
  <sheetPr>
    <pageSetUpPr fitToPage="1"/>
  </sheetPr>
  <dimension ref="A1:AR4"/>
  <sheetViews>
    <sheetView tabSelected="1" view="pageBreakPreview" zoomScale="46" zoomScaleNormal="100" zoomScaleSheetLayoutView="46" workbookViewId="0">
      <selection activeCell="Y13" sqref="Y13"/>
    </sheetView>
  </sheetViews>
  <sheetFormatPr defaultColWidth="4.69921875" defaultRowHeight="30" customHeight="1" x14ac:dyDescent="0.45"/>
  <cols>
    <col min="1" max="1" width="4.69921875" style="51"/>
    <col min="2" max="8" width="4.69921875" style="38"/>
    <col min="9" max="44" width="4.69921875" style="40"/>
    <col min="45" max="49" width="4.69921875" style="38"/>
    <col min="50" max="60" width="18.59765625" style="38" bestFit="1" customWidth="1"/>
    <col min="61" max="16384" width="4.69921875" style="38"/>
  </cols>
  <sheetData>
    <row r="1" spans="1:44" ht="21.6" customHeight="1" x14ac:dyDescent="0.45">
      <c r="A1" s="51" t="s">
        <v>37</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row>
    <row r="2" spans="1:44" s="39" customFormat="1" ht="51.6" customHeight="1" x14ac:dyDescent="0.45">
      <c r="A2" s="52" t="s">
        <v>360</v>
      </c>
    </row>
    <row r="3" spans="1:44" ht="14.4" customHeight="1" x14ac:dyDescent="0.45"/>
    <row r="4" spans="1:44" ht="40.200000000000003" customHeight="1" x14ac:dyDescent="0.45">
      <c r="B4" s="216" t="s">
        <v>13</v>
      </c>
      <c r="C4" s="216"/>
      <c r="D4" s="216"/>
      <c r="E4" s="216"/>
      <c r="F4" s="217" t="str">
        <f>IFERROR(VLOOKUP(N4,#REF!,2,FALSE),"市町村名未入力")</f>
        <v>市町村名未入力</v>
      </c>
      <c r="G4" s="217"/>
      <c r="H4" s="217"/>
      <c r="I4" s="217"/>
      <c r="J4" s="218" t="s">
        <v>0</v>
      </c>
      <c r="K4" s="218"/>
      <c r="L4" s="218"/>
      <c r="M4" s="218"/>
      <c r="N4" s="215"/>
      <c r="O4" s="215"/>
      <c r="P4" s="215"/>
      <c r="Q4" s="215"/>
      <c r="R4" s="215"/>
      <c r="S4" s="215"/>
      <c r="T4" s="215"/>
      <c r="U4" s="215"/>
      <c r="V4" s="215"/>
      <c r="W4" s="215"/>
      <c r="X4" s="215"/>
      <c r="Y4" s="215"/>
    </row>
  </sheetData>
  <mergeCells count="4">
    <mergeCell ref="B4:E4"/>
    <mergeCell ref="F4:I4"/>
    <mergeCell ref="J4:M4"/>
    <mergeCell ref="N4:Y4"/>
  </mergeCells>
  <phoneticPr fontId="1"/>
  <printOptions horizontalCentered="1"/>
  <pageMargins left="0.70866141732283472" right="0.70866141732283472" top="0.74803149606299213" bottom="0.74803149606299213" header="0.31496062992125984" footer="0.31496062992125984"/>
  <pageSetup paperSize="9" scale="53" fitToHeight="0" orientation="landscape" r:id="rId1"/>
  <headerFooter>
    <oddFooter>&amp;C&amp;"BIZ UDPゴシック,標準"&amp;16&amp;A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9EF4-A2F7-4577-AC9A-1D82B7CEB4B0}">
  <sheetPr>
    <pageSetUpPr fitToPage="1"/>
  </sheetPr>
  <dimension ref="A1:X269"/>
  <sheetViews>
    <sheetView view="pageBreakPreview" zoomScale="33" zoomScaleNormal="100" zoomScaleSheetLayoutView="40" workbookViewId="0">
      <selection activeCell="B76" sqref="B76"/>
    </sheetView>
  </sheetViews>
  <sheetFormatPr defaultColWidth="18.796875" defaultRowHeight="30" customHeight="1" x14ac:dyDescent="0.45"/>
  <cols>
    <col min="1" max="1" width="47.19921875" style="51" customWidth="1"/>
    <col min="2" max="10" width="22.8984375" style="40" customWidth="1"/>
    <col min="11" max="11" width="14" style="38" customWidth="1"/>
    <col min="12" max="16384" width="18.796875" style="38"/>
  </cols>
  <sheetData>
    <row r="1" spans="1:11" ht="21.6" customHeight="1" x14ac:dyDescent="0.45">
      <c r="A1" s="51" t="s">
        <v>37</v>
      </c>
      <c r="B1" s="38"/>
      <c r="C1" s="38"/>
      <c r="D1" s="38"/>
      <c r="E1" s="38"/>
      <c r="F1" s="38"/>
      <c r="G1" s="38"/>
      <c r="H1" s="38"/>
      <c r="I1" s="38"/>
      <c r="J1" s="38"/>
    </row>
    <row r="2" spans="1:11" s="190" customFormat="1" ht="51.6" customHeight="1" x14ac:dyDescent="0.45">
      <c r="A2" s="205" t="s">
        <v>361</v>
      </c>
    </row>
    <row r="3" spans="1:11" ht="14.4" customHeight="1" x14ac:dyDescent="0.45"/>
    <row r="4" spans="1:11" s="42" customFormat="1" ht="44.4" customHeight="1" x14ac:dyDescent="0.45">
      <c r="A4" s="53" t="s">
        <v>165</v>
      </c>
      <c r="B4" s="44"/>
      <c r="C4" s="44"/>
      <c r="D4" s="44"/>
      <c r="E4" s="44"/>
      <c r="F4" s="44"/>
      <c r="G4" s="44"/>
      <c r="H4" s="44"/>
      <c r="I4" s="44"/>
      <c r="J4" s="44"/>
      <c r="K4" s="43"/>
    </row>
    <row r="6" spans="1:11" ht="44.4" customHeight="1" x14ac:dyDescent="0.45">
      <c r="A6" s="54" t="s">
        <v>14</v>
      </c>
      <c r="B6" s="48"/>
      <c r="C6" s="48"/>
      <c r="D6" s="48"/>
      <c r="E6" s="48"/>
      <c r="F6" s="48"/>
      <c r="G6" s="48"/>
      <c r="H6" s="48"/>
      <c r="I6" s="48"/>
      <c r="J6" s="48"/>
      <c r="K6" s="47"/>
    </row>
    <row r="7" spans="1:11" ht="30" customHeight="1" x14ac:dyDescent="0.45">
      <c r="A7" s="51" t="s">
        <v>217</v>
      </c>
    </row>
    <row r="8" spans="1:11" ht="45.6" customHeight="1" x14ac:dyDescent="0.45">
      <c r="A8" s="214" t="s">
        <v>365</v>
      </c>
      <c r="B8" s="67" t="s">
        <v>4</v>
      </c>
      <c r="C8" s="67" t="s">
        <v>5</v>
      </c>
      <c r="D8" s="67" t="s">
        <v>6</v>
      </c>
      <c r="E8" s="67" t="s">
        <v>7</v>
      </c>
      <c r="F8" s="67" t="s">
        <v>8</v>
      </c>
      <c r="G8" s="67" t="s">
        <v>9</v>
      </c>
      <c r="H8" s="67" t="s">
        <v>10</v>
      </c>
      <c r="I8" s="67" t="s">
        <v>11</v>
      </c>
      <c r="J8" s="67" t="s">
        <v>12</v>
      </c>
      <c r="K8" s="75" t="s">
        <v>3</v>
      </c>
    </row>
    <row r="9" spans="1:11" ht="30" customHeight="1" x14ac:dyDescent="0.45">
      <c r="A9" s="61">
        <f>【02】鑑!$N$4</f>
        <v>0</v>
      </c>
      <c r="B9" s="70"/>
      <c r="C9" s="70"/>
      <c r="D9" s="70"/>
      <c r="E9" s="70"/>
      <c r="F9" s="70"/>
      <c r="G9" s="70"/>
      <c r="H9" s="70"/>
      <c r="I9" s="70"/>
      <c r="J9" s="70"/>
      <c r="K9" s="76" t="s">
        <v>23</v>
      </c>
    </row>
    <row r="10" spans="1:11" ht="30" customHeight="1" x14ac:dyDescent="0.45">
      <c r="A10" s="61" t="s">
        <v>1</v>
      </c>
      <c r="B10" s="60"/>
      <c r="C10" s="60"/>
      <c r="D10" s="60"/>
      <c r="E10" s="60"/>
      <c r="F10" s="60"/>
      <c r="G10" s="60"/>
      <c r="H10" s="60"/>
      <c r="I10" s="60"/>
      <c r="J10" s="60"/>
      <c r="K10" s="76"/>
    </row>
    <row r="11" spans="1:11" ht="30" customHeight="1" x14ac:dyDescent="0.45">
      <c r="A11" s="61" t="s">
        <v>169</v>
      </c>
      <c r="B11" s="60"/>
      <c r="C11" s="60"/>
      <c r="D11" s="60"/>
      <c r="E11" s="60"/>
      <c r="F11" s="60"/>
      <c r="G11" s="60"/>
      <c r="H11" s="60"/>
      <c r="I11" s="60"/>
      <c r="J11" s="60"/>
      <c r="K11" s="76"/>
    </row>
    <row r="12" spans="1:11" ht="30" customHeight="1" x14ac:dyDescent="0.45">
      <c r="A12" s="61" t="s">
        <v>168</v>
      </c>
      <c r="B12" s="60"/>
      <c r="C12" s="60"/>
      <c r="D12" s="60"/>
      <c r="E12" s="60"/>
      <c r="F12" s="60"/>
      <c r="G12" s="60"/>
      <c r="H12" s="60"/>
      <c r="I12" s="60"/>
      <c r="J12" s="60"/>
      <c r="K12" s="76"/>
    </row>
    <row r="13" spans="1:11" ht="30" customHeight="1" x14ac:dyDescent="0.45">
      <c r="A13" s="61" t="s">
        <v>170</v>
      </c>
      <c r="B13" s="60"/>
      <c r="C13" s="60"/>
      <c r="D13" s="60"/>
      <c r="E13" s="60"/>
      <c r="F13" s="60"/>
      <c r="G13" s="60"/>
      <c r="H13" s="60"/>
      <c r="I13" s="60"/>
      <c r="J13" s="60"/>
      <c r="K13" s="76"/>
    </row>
    <row r="15" spans="1:11" ht="45.6" customHeight="1" x14ac:dyDescent="0.45">
      <c r="A15" s="214" t="s">
        <v>366</v>
      </c>
      <c r="B15" s="67" t="s">
        <v>4</v>
      </c>
      <c r="C15" s="67" t="s">
        <v>5</v>
      </c>
      <c r="D15" s="67" t="s">
        <v>6</v>
      </c>
      <c r="E15" s="67" t="s">
        <v>7</v>
      </c>
      <c r="F15" s="67" t="s">
        <v>8</v>
      </c>
      <c r="G15" s="67" t="s">
        <v>9</v>
      </c>
      <c r="H15" s="67" t="s">
        <v>10</v>
      </c>
      <c r="I15" s="67" t="s">
        <v>11</v>
      </c>
      <c r="J15" s="67" t="s">
        <v>12</v>
      </c>
      <c r="K15" s="75" t="s">
        <v>3</v>
      </c>
    </row>
    <row r="16" spans="1:11" ht="30" customHeight="1" x14ac:dyDescent="0.45">
      <c r="A16" s="209">
        <f>【02】鑑!$N$4</f>
        <v>0</v>
      </c>
      <c r="B16" s="70"/>
      <c r="C16" s="70"/>
      <c r="D16" s="70"/>
      <c r="E16" s="70"/>
      <c r="F16" s="70"/>
      <c r="G16" s="70"/>
      <c r="H16" s="70"/>
      <c r="I16" s="70"/>
      <c r="J16" s="70"/>
      <c r="K16" s="210" t="s">
        <v>23</v>
      </c>
    </row>
    <row r="17" spans="1:11" ht="30" customHeight="1" x14ac:dyDescent="0.45">
      <c r="A17" s="209" t="s">
        <v>1</v>
      </c>
      <c r="B17" s="60"/>
      <c r="C17" s="60"/>
      <c r="D17" s="60"/>
      <c r="E17" s="60"/>
      <c r="F17" s="60"/>
      <c r="G17" s="60"/>
      <c r="H17" s="60"/>
      <c r="I17" s="60"/>
      <c r="J17" s="60"/>
      <c r="K17" s="210"/>
    </row>
    <row r="18" spans="1:11" ht="30" customHeight="1" x14ac:dyDescent="0.45">
      <c r="A18" s="209" t="s">
        <v>169</v>
      </c>
      <c r="B18" s="60"/>
      <c r="C18" s="60"/>
      <c r="D18" s="60"/>
      <c r="E18" s="60"/>
      <c r="F18" s="60"/>
      <c r="G18" s="60"/>
      <c r="H18" s="60"/>
      <c r="I18" s="60"/>
      <c r="J18" s="60"/>
      <c r="K18" s="210"/>
    </row>
    <row r="19" spans="1:11" ht="30" customHeight="1" x14ac:dyDescent="0.45">
      <c r="A19" s="209" t="s">
        <v>168</v>
      </c>
      <c r="B19" s="60"/>
      <c r="C19" s="60"/>
      <c r="D19" s="60"/>
      <c r="E19" s="60"/>
      <c r="F19" s="60"/>
      <c r="G19" s="60"/>
      <c r="H19" s="60"/>
      <c r="I19" s="60"/>
      <c r="J19" s="60"/>
      <c r="K19" s="210"/>
    </row>
    <row r="20" spans="1:11" ht="30" customHeight="1" x14ac:dyDescent="0.45">
      <c r="A20" s="209" t="s">
        <v>170</v>
      </c>
      <c r="B20" s="60"/>
      <c r="C20" s="60"/>
      <c r="D20" s="60"/>
      <c r="E20" s="60"/>
      <c r="F20" s="60"/>
      <c r="G20" s="60"/>
      <c r="H20" s="60"/>
      <c r="I20" s="60"/>
      <c r="J20" s="60"/>
      <c r="K20" s="210"/>
    </row>
    <row r="21" spans="1:11" ht="58.2" customHeight="1" x14ac:dyDescent="0.45"/>
    <row r="22" spans="1:11" s="42" customFormat="1" ht="43.95" customHeight="1" x14ac:dyDescent="0.45">
      <c r="A22" s="54" t="s">
        <v>2</v>
      </c>
      <c r="B22" s="48"/>
      <c r="C22" s="48"/>
      <c r="D22" s="48"/>
      <c r="E22" s="48"/>
      <c r="F22" s="48"/>
      <c r="G22" s="48"/>
      <c r="H22" s="48"/>
      <c r="I22" s="48"/>
      <c r="J22" s="48"/>
      <c r="K22" s="47"/>
    </row>
    <row r="23" spans="1:11" ht="30" customHeight="1" x14ac:dyDescent="0.45">
      <c r="A23" s="51" t="s">
        <v>171</v>
      </c>
    </row>
    <row r="24" spans="1:11" ht="45.6" customHeight="1" x14ac:dyDescent="0.45">
      <c r="A24" s="214" t="s">
        <v>367</v>
      </c>
      <c r="B24" s="67" t="s">
        <v>4</v>
      </c>
      <c r="C24" s="67" t="s">
        <v>5</v>
      </c>
      <c r="D24" s="67" t="s">
        <v>6</v>
      </c>
      <c r="E24" s="67" t="s">
        <v>7</v>
      </c>
      <c r="F24" s="67" t="s">
        <v>8</v>
      </c>
      <c r="G24" s="67" t="s">
        <v>9</v>
      </c>
      <c r="H24" s="67" t="s">
        <v>10</v>
      </c>
      <c r="I24" s="67" t="s">
        <v>11</v>
      </c>
      <c r="J24" s="67" t="s">
        <v>12</v>
      </c>
      <c r="K24" s="75" t="s">
        <v>3</v>
      </c>
    </row>
    <row r="25" spans="1:11" ht="30" customHeight="1" x14ac:dyDescent="0.45">
      <c r="A25" s="61">
        <f>【02】鑑!$N$4</f>
        <v>0</v>
      </c>
      <c r="B25" s="70"/>
      <c r="C25" s="70"/>
      <c r="D25" s="70"/>
      <c r="E25" s="70"/>
      <c r="F25" s="70"/>
      <c r="G25" s="70"/>
      <c r="H25" s="70"/>
      <c r="I25" s="70"/>
      <c r="J25" s="70"/>
      <c r="K25" s="76" t="s">
        <v>23</v>
      </c>
    </row>
    <row r="26" spans="1:11" ht="30" customHeight="1" x14ac:dyDescent="0.45">
      <c r="A26" s="61" t="s">
        <v>1</v>
      </c>
      <c r="B26" s="60"/>
      <c r="C26" s="60"/>
      <c r="D26" s="60"/>
      <c r="E26" s="60"/>
      <c r="F26" s="60"/>
      <c r="G26" s="60"/>
      <c r="H26" s="60"/>
      <c r="I26" s="60"/>
      <c r="J26" s="60"/>
      <c r="K26" s="76"/>
    </row>
    <row r="27" spans="1:11" ht="30" customHeight="1" x14ac:dyDescent="0.45">
      <c r="A27" s="61" t="s">
        <v>169</v>
      </c>
      <c r="B27" s="60"/>
      <c r="C27" s="60"/>
      <c r="D27" s="60"/>
      <c r="E27" s="60"/>
      <c r="F27" s="60"/>
      <c r="G27" s="60"/>
      <c r="H27" s="60"/>
      <c r="I27" s="60"/>
      <c r="J27" s="60"/>
      <c r="K27" s="76"/>
    </row>
    <row r="28" spans="1:11" ht="30" customHeight="1" x14ac:dyDescent="0.45">
      <c r="A28" s="61" t="s">
        <v>168</v>
      </c>
      <c r="B28" s="60"/>
      <c r="C28" s="60"/>
      <c r="D28" s="60"/>
      <c r="E28" s="60"/>
      <c r="F28" s="60"/>
      <c r="G28" s="60"/>
      <c r="H28" s="60"/>
      <c r="I28" s="60"/>
      <c r="J28" s="60"/>
      <c r="K28" s="76"/>
    </row>
    <row r="29" spans="1:11" ht="30" customHeight="1" x14ac:dyDescent="0.45">
      <c r="A29" s="61" t="s">
        <v>170</v>
      </c>
      <c r="B29" s="60"/>
      <c r="C29" s="60"/>
      <c r="D29" s="60"/>
      <c r="E29" s="60"/>
      <c r="F29" s="60"/>
      <c r="G29" s="60"/>
      <c r="H29" s="60"/>
      <c r="I29" s="60"/>
      <c r="J29" s="60"/>
      <c r="K29" s="76"/>
    </row>
    <row r="31" spans="1:11" ht="45.6" customHeight="1" x14ac:dyDescent="0.45">
      <c r="A31" s="214" t="s">
        <v>368</v>
      </c>
      <c r="B31" s="67" t="s">
        <v>4</v>
      </c>
      <c r="C31" s="67" t="s">
        <v>5</v>
      </c>
      <c r="D31" s="67" t="s">
        <v>6</v>
      </c>
      <c r="E31" s="67" t="s">
        <v>7</v>
      </c>
      <c r="F31" s="67" t="s">
        <v>8</v>
      </c>
      <c r="G31" s="67" t="s">
        <v>9</v>
      </c>
      <c r="H31" s="67" t="s">
        <v>10</v>
      </c>
      <c r="I31" s="67" t="s">
        <v>11</v>
      </c>
      <c r="J31" s="67" t="s">
        <v>12</v>
      </c>
      <c r="K31" s="75" t="s">
        <v>3</v>
      </c>
    </row>
    <row r="32" spans="1:11" ht="30" customHeight="1" x14ac:dyDescent="0.45">
      <c r="A32" s="209">
        <f>【02】鑑!$N$4</f>
        <v>0</v>
      </c>
      <c r="B32" s="70"/>
      <c r="C32" s="70"/>
      <c r="D32" s="70"/>
      <c r="E32" s="70"/>
      <c r="F32" s="70"/>
      <c r="G32" s="70"/>
      <c r="H32" s="70"/>
      <c r="I32" s="70"/>
      <c r="J32" s="70"/>
      <c r="K32" s="210" t="s">
        <v>23</v>
      </c>
    </row>
    <row r="33" spans="1:11" ht="30" customHeight="1" x14ac:dyDescent="0.45">
      <c r="A33" s="209" t="s">
        <v>1</v>
      </c>
      <c r="B33" s="60"/>
      <c r="C33" s="60"/>
      <c r="D33" s="60"/>
      <c r="E33" s="60"/>
      <c r="F33" s="60"/>
      <c r="G33" s="60"/>
      <c r="H33" s="60"/>
      <c r="I33" s="60"/>
      <c r="J33" s="60"/>
      <c r="K33" s="210"/>
    </row>
    <row r="34" spans="1:11" ht="30" customHeight="1" x14ac:dyDescent="0.45">
      <c r="A34" s="209" t="s">
        <v>169</v>
      </c>
      <c r="B34" s="60"/>
      <c r="C34" s="60"/>
      <c r="D34" s="60"/>
      <c r="E34" s="60"/>
      <c r="F34" s="60"/>
      <c r="G34" s="60"/>
      <c r="H34" s="60"/>
      <c r="I34" s="60"/>
      <c r="J34" s="60"/>
      <c r="K34" s="210"/>
    </row>
    <row r="35" spans="1:11" ht="30" customHeight="1" x14ac:dyDescent="0.45">
      <c r="A35" s="209" t="s">
        <v>168</v>
      </c>
      <c r="B35" s="60"/>
      <c r="C35" s="60"/>
      <c r="D35" s="60"/>
      <c r="E35" s="60"/>
      <c r="F35" s="60"/>
      <c r="G35" s="60"/>
      <c r="H35" s="60"/>
      <c r="I35" s="60"/>
      <c r="J35" s="60"/>
      <c r="K35" s="210"/>
    </row>
    <row r="36" spans="1:11" ht="30" customHeight="1" x14ac:dyDescent="0.45">
      <c r="A36" s="209" t="s">
        <v>170</v>
      </c>
      <c r="B36" s="60"/>
      <c r="C36" s="60"/>
      <c r="D36" s="60"/>
      <c r="E36" s="60"/>
      <c r="F36" s="60"/>
      <c r="G36" s="60"/>
      <c r="H36" s="60"/>
      <c r="I36" s="60"/>
      <c r="J36" s="60"/>
      <c r="K36" s="210"/>
    </row>
    <row r="37" spans="1:11" ht="58.2" customHeight="1" x14ac:dyDescent="0.45"/>
    <row r="38" spans="1:11" s="42" customFormat="1" ht="43.95" customHeight="1" x14ac:dyDescent="0.45">
      <c r="A38" s="54" t="s">
        <v>172</v>
      </c>
      <c r="B38" s="48"/>
      <c r="C38" s="48"/>
      <c r="D38" s="48"/>
      <c r="E38" s="48"/>
      <c r="F38" s="48"/>
      <c r="G38" s="48"/>
      <c r="H38" s="48"/>
      <c r="I38" s="48"/>
      <c r="J38" s="48"/>
      <c r="K38" s="47"/>
    </row>
    <row r="39" spans="1:11" ht="30" customHeight="1" x14ac:dyDescent="0.45">
      <c r="A39" s="51" t="s">
        <v>173</v>
      </c>
    </row>
    <row r="41" spans="1:11" ht="45.6" customHeight="1" x14ac:dyDescent="0.45">
      <c r="A41" s="71" t="s">
        <v>215</v>
      </c>
      <c r="B41" s="67" t="s">
        <v>4</v>
      </c>
      <c r="C41" s="67" t="s">
        <v>5</v>
      </c>
      <c r="D41" s="67" t="s">
        <v>6</v>
      </c>
      <c r="E41" s="67" t="s">
        <v>7</v>
      </c>
      <c r="F41" s="67" t="s">
        <v>8</v>
      </c>
      <c r="G41" s="67" t="s">
        <v>9</v>
      </c>
      <c r="H41" s="67" t="s">
        <v>10</v>
      </c>
      <c r="I41" s="67" t="s">
        <v>11</v>
      </c>
      <c r="J41" s="67" t="s">
        <v>12</v>
      </c>
      <c r="K41" s="75" t="s">
        <v>3</v>
      </c>
    </row>
    <row r="42" spans="1:11" ht="30" customHeight="1" x14ac:dyDescent="0.45">
      <c r="A42" s="61">
        <f>【02】鑑!$N$4</f>
        <v>0</v>
      </c>
      <c r="B42" s="101"/>
      <c r="C42" s="101"/>
      <c r="D42" s="101"/>
      <c r="E42" s="101"/>
      <c r="F42" s="101"/>
      <c r="G42" s="101"/>
      <c r="H42" s="101"/>
      <c r="I42" s="101"/>
      <c r="J42" s="101"/>
      <c r="K42" s="76" t="s">
        <v>23</v>
      </c>
    </row>
    <row r="43" spans="1:11" ht="30" customHeight="1" x14ac:dyDescent="0.45">
      <c r="A43" s="61" t="s">
        <v>1</v>
      </c>
      <c r="B43" s="102"/>
      <c r="C43" s="102"/>
      <c r="D43" s="102"/>
      <c r="E43" s="102"/>
      <c r="F43" s="102"/>
      <c r="G43" s="102"/>
      <c r="H43" s="102"/>
      <c r="I43" s="102"/>
      <c r="J43" s="102"/>
      <c r="K43" s="76"/>
    </row>
    <row r="44" spans="1:11" ht="30" customHeight="1" x14ac:dyDescent="0.45">
      <c r="A44" s="61" t="s">
        <v>169</v>
      </c>
      <c r="B44" s="60"/>
      <c r="C44" s="60"/>
      <c r="D44" s="60"/>
      <c r="E44" s="60"/>
      <c r="F44" s="60"/>
      <c r="G44" s="60"/>
      <c r="H44" s="60"/>
      <c r="I44" s="60"/>
      <c r="J44" s="60"/>
      <c r="K44" s="76"/>
    </row>
    <row r="45" spans="1:11" ht="30" customHeight="1" x14ac:dyDescent="0.45">
      <c r="A45" s="61" t="s">
        <v>168</v>
      </c>
      <c r="B45" s="102"/>
      <c r="C45" s="102"/>
      <c r="D45" s="102"/>
      <c r="E45" s="102"/>
      <c r="F45" s="102"/>
      <c r="G45" s="102"/>
      <c r="H45" s="102"/>
      <c r="I45" s="102"/>
      <c r="J45" s="102"/>
      <c r="K45" s="76"/>
    </row>
    <row r="46" spans="1:11" ht="30" customHeight="1" x14ac:dyDescent="0.45">
      <c r="A46" s="61" t="s">
        <v>170</v>
      </c>
      <c r="B46" s="102"/>
      <c r="C46" s="102"/>
      <c r="D46" s="102"/>
      <c r="E46" s="102"/>
      <c r="F46" s="102"/>
      <c r="G46" s="102"/>
      <c r="H46" s="102"/>
      <c r="I46" s="102"/>
      <c r="J46" s="102"/>
      <c r="K46" s="76"/>
    </row>
    <row r="48" spans="1:11" ht="45.6" customHeight="1" x14ac:dyDescent="0.45">
      <c r="A48" s="71" t="s">
        <v>216</v>
      </c>
      <c r="B48" s="67" t="s">
        <v>4</v>
      </c>
      <c r="C48" s="67" t="s">
        <v>5</v>
      </c>
      <c r="D48" s="67" t="s">
        <v>6</v>
      </c>
      <c r="E48" s="67" t="s">
        <v>7</v>
      </c>
      <c r="F48" s="67" t="s">
        <v>8</v>
      </c>
      <c r="G48" s="67" t="s">
        <v>9</v>
      </c>
      <c r="H48" s="67" t="s">
        <v>10</v>
      </c>
      <c r="I48" s="67" t="s">
        <v>11</v>
      </c>
      <c r="J48" s="67" t="s">
        <v>12</v>
      </c>
      <c r="K48" s="75" t="s">
        <v>3</v>
      </c>
    </row>
    <row r="49" spans="1:11" ht="30" customHeight="1" x14ac:dyDescent="0.45">
      <c r="A49" s="61">
        <f>【02】鑑!$N$4</f>
        <v>0</v>
      </c>
      <c r="B49" s="101"/>
      <c r="C49" s="101"/>
      <c r="D49" s="101"/>
      <c r="E49" s="101"/>
      <c r="F49" s="101"/>
      <c r="G49" s="101"/>
      <c r="H49" s="101"/>
      <c r="I49" s="101"/>
      <c r="J49" s="101"/>
      <c r="K49" s="76" t="s">
        <v>23</v>
      </c>
    </row>
    <row r="50" spans="1:11" ht="30" customHeight="1" x14ac:dyDescent="0.45">
      <c r="A50" s="61" t="s">
        <v>1</v>
      </c>
      <c r="B50" s="102"/>
      <c r="C50" s="102"/>
      <c r="D50" s="102"/>
      <c r="E50" s="102"/>
      <c r="F50" s="102"/>
      <c r="G50" s="102"/>
      <c r="H50" s="102"/>
      <c r="I50" s="102"/>
      <c r="J50" s="102"/>
      <c r="K50" s="76"/>
    </row>
    <row r="51" spans="1:11" ht="30" customHeight="1" x14ac:dyDescent="0.45">
      <c r="A51" s="61" t="s">
        <v>169</v>
      </c>
      <c r="B51" s="60"/>
      <c r="C51" s="60"/>
      <c r="D51" s="60"/>
      <c r="E51" s="60"/>
      <c r="F51" s="60"/>
      <c r="G51" s="60"/>
      <c r="H51" s="60"/>
      <c r="I51" s="60"/>
      <c r="J51" s="60"/>
      <c r="K51" s="76"/>
    </row>
    <row r="52" spans="1:11" ht="30" customHeight="1" x14ac:dyDescent="0.45">
      <c r="A52" s="61" t="s">
        <v>168</v>
      </c>
      <c r="B52" s="102"/>
      <c r="C52" s="102"/>
      <c r="D52" s="102"/>
      <c r="E52" s="102"/>
      <c r="F52" s="102"/>
      <c r="G52" s="102"/>
      <c r="H52" s="102"/>
      <c r="I52" s="102"/>
      <c r="J52" s="102"/>
      <c r="K52" s="76"/>
    </row>
    <row r="53" spans="1:11" ht="30" customHeight="1" x14ac:dyDescent="0.45">
      <c r="A53" s="61" t="s">
        <v>170</v>
      </c>
      <c r="B53" s="102"/>
      <c r="C53" s="102"/>
      <c r="D53" s="102"/>
      <c r="E53" s="102"/>
      <c r="F53" s="102"/>
      <c r="G53" s="102"/>
      <c r="H53" s="102"/>
      <c r="I53" s="102"/>
      <c r="J53" s="102"/>
      <c r="K53" s="76"/>
    </row>
    <row r="54" spans="1:11" ht="58.2" customHeight="1" x14ac:dyDescent="0.45"/>
    <row r="55" spans="1:11" s="42" customFormat="1" ht="43.95" customHeight="1" x14ac:dyDescent="0.45">
      <c r="A55" s="54" t="s">
        <v>167</v>
      </c>
      <c r="B55" s="48"/>
      <c r="C55" s="48"/>
      <c r="D55" s="48"/>
      <c r="E55" s="48"/>
      <c r="F55" s="48"/>
      <c r="G55" s="48"/>
      <c r="H55" s="48"/>
      <c r="I55" s="48"/>
      <c r="J55" s="48"/>
      <c r="K55" s="47"/>
    </row>
    <row r="56" spans="1:11" ht="30" customHeight="1" x14ac:dyDescent="0.45">
      <c r="A56" s="51" t="s">
        <v>173</v>
      </c>
    </row>
    <row r="57" spans="1:11" ht="45.6" customHeight="1" x14ac:dyDescent="0.45">
      <c r="B57" s="67" t="s">
        <v>4</v>
      </c>
      <c r="C57" s="67" t="s">
        <v>5</v>
      </c>
      <c r="D57" s="67" t="s">
        <v>6</v>
      </c>
      <c r="E57" s="67" t="s">
        <v>7</v>
      </c>
      <c r="F57" s="67" t="s">
        <v>8</v>
      </c>
      <c r="G57" s="67" t="s">
        <v>9</v>
      </c>
      <c r="H57" s="67" t="s">
        <v>10</v>
      </c>
      <c r="I57" s="67" t="s">
        <v>11</v>
      </c>
      <c r="J57" s="67" t="s">
        <v>12</v>
      </c>
      <c r="K57" s="75" t="s">
        <v>3</v>
      </c>
    </row>
    <row r="58" spans="1:11" ht="30" customHeight="1" x14ac:dyDescent="0.45">
      <c r="A58" s="61">
        <f>【02】鑑!$N$4</f>
        <v>0</v>
      </c>
      <c r="B58" s="101"/>
      <c r="C58" s="101"/>
      <c r="D58" s="101"/>
      <c r="E58" s="101"/>
      <c r="F58" s="101"/>
      <c r="G58" s="101"/>
      <c r="H58" s="101"/>
      <c r="I58" s="101"/>
      <c r="J58" s="101"/>
      <c r="K58" s="76" t="s">
        <v>23</v>
      </c>
    </row>
    <row r="59" spans="1:11" ht="30" customHeight="1" x14ac:dyDescent="0.45">
      <c r="A59" s="61" t="s">
        <v>1</v>
      </c>
      <c r="B59" s="102"/>
      <c r="C59" s="102"/>
      <c r="D59" s="102"/>
      <c r="E59" s="102"/>
      <c r="F59" s="102"/>
      <c r="G59" s="102"/>
      <c r="H59" s="102"/>
      <c r="I59" s="102"/>
      <c r="J59" s="102"/>
      <c r="K59" s="76"/>
    </row>
    <row r="60" spans="1:11" ht="30" customHeight="1" x14ac:dyDescent="0.45">
      <c r="A60" s="61" t="s">
        <v>169</v>
      </c>
      <c r="B60" s="60"/>
      <c r="C60" s="60"/>
      <c r="D60" s="60"/>
      <c r="E60" s="60"/>
      <c r="F60" s="60"/>
      <c r="G60" s="60"/>
      <c r="H60" s="60"/>
      <c r="I60" s="60"/>
      <c r="J60" s="60"/>
      <c r="K60" s="76"/>
    </row>
    <row r="61" spans="1:11" ht="30" customHeight="1" x14ac:dyDescent="0.45">
      <c r="A61" s="61" t="s">
        <v>168</v>
      </c>
      <c r="B61" s="102"/>
      <c r="C61" s="102"/>
      <c r="D61" s="102"/>
      <c r="E61" s="102"/>
      <c r="F61" s="102"/>
      <c r="G61" s="102"/>
      <c r="H61" s="102"/>
      <c r="I61" s="102"/>
      <c r="J61" s="102"/>
      <c r="K61" s="76"/>
    </row>
    <row r="62" spans="1:11" ht="30" customHeight="1" x14ac:dyDescent="0.45">
      <c r="A62" s="61" t="s">
        <v>170</v>
      </c>
      <c r="B62" s="102"/>
      <c r="C62" s="102"/>
      <c r="D62" s="102"/>
      <c r="E62" s="102"/>
      <c r="F62" s="102"/>
      <c r="G62" s="102"/>
      <c r="H62" s="102"/>
      <c r="I62" s="102"/>
      <c r="J62" s="102"/>
      <c r="K62" s="76"/>
    </row>
    <row r="63" spans="1:11" ht="58.2" customHeight="1" x14ac:dyDescent="0.45"/>
    <row r="64" spans="1:11" s="42" customFormat="1" ht="44.4" customHeight="1" x14ac:dyDescent="0.45">
      <c r="A64" s="55" t="s">
        <v>166</v>
      </c>
      <c r="B64" s="46"/>
      <c r="C64" s="46"/>
      <c r="D64" s="46"/>
      <c r="E64" s="46"/>
      <c r="F64" s="46"/>
      <c r="G64" s="46"/>
      <c r="H64" s="46"/>
      <c r="I64" s="46"/>
      <c r="J64" s="46"/>
      <c r="K64" s="45"/>
    </row>
    <row r="66" spans="1:11" s="42" customFormat="1" ht="43.95" customHeight="1" x14ac:dyDescent="0.45">
      <c r="A66" s="56" t="s">
        <v>15</v>
      </c>
      <c r="B66" s="50"/>
      <c r="C66" s="50"/>
      <c r="D66" s="50"/>
      <c r="E66" s="50"/>
      <c r="F66" s="50"/>
      <c r="G66" s="50"/>
      <c r="H66" s="50"/>
      <c r="I66" s="50"/>
      <c r="J66" s="50"/>
      <c r="K66" s="49"/>
    </row>
    <row r="67" spans="1:11" ht="30" customHeight="1" x14ac:dyDescent="0.45">
      <c r="A67" s="51" t="s">
        <v>198</v>
      </c>
    </row>
    <row r="68" spans="1:11" ht="45.6" customHeight="1" x14ac:dyDescent="0.45">
      <c r="B68" s="67" t="s">
        <v>4</v>
      </c>
      <c r="C68" s="67" t="s">
        <v>5</v>
      </c>
      <c r="D68" s="67" t="s">
        <v>6</v>
      </c>
      <c r="E68" s="67" t="s">
        <v>7</v>
      </c>
      <c r="F68" s="67" t="s">
        <v>8</v>
      </c>
      <c r="G68" s="67" t="s">
        <v>9</v>
      </c>
      <c r="H68" s="67" t="s">
        <v>10</v>
      </c>
      <c r="I68" s="67" t="s">
        <v>11</v>
      </c>
      <c r="J68" s="67" t="s">
        <v>12</v>
      </c>
      <c r="K68" s="75" t="s">
        <v>3</v>
      </c>
    </row>
    <row r="69" spans="1:11" ht="30" customHeight="1" x14ac:dyDescent="0.45">
      <c r="A69" s="61">
        <f>【02】鑑!$N$4</f>
        <v>0</v>
      </c>
      <c r="B69" s="64" t="str">
        <f>IFERROR(B77/B76*100,"")</f>
        <v/>
      </c>
      <c r="C69" s="64" t="str">
        <f>IFERROR(C77/C76*100,"")</f>
        <v/>
      </c>
      <c r="D69" s="64" t="str">
        <f t="shared" ref="D69:J69" si="0">IFERROR(D77/D76*100,"")</f>
        <v/>
      </c>
      <c r="E69" s="64" t="str">
        <f t="shared" si="0"/>
        <v/>
      </c>
      <c r="F69" s="64" t="str">
        <f t="shared" si="0"/>
        <v/>
      </c>
      <c r="G69" s="64" t="str">
        <f t="shared" si="0"/>
        <v/>
      </c>
      <c r="H69" s="64" t="str">
        <f t="shared" si="0"/>
        <v/>
      </c>
      <c r="I69" s="64" t="str">
        <f t="shared" si="0"/>
        <v/>
      </c>
      <c r="J69" s="64" t="str">
        <f t="shared" si="0"/>
        <v/>
      </c>
      <c r="K69" s="76" t="s">
        <v>24</v>
      </c>
    </row>
    <row r="70" spans="1:11" ht="30" customHeight="1" x14ac:dyDescent="0.45">
      <c r="A70" s="61" t="s">
        <v>1</v>
      </c>
      <c r="B70" s="69"/>
      <c r="C70" s="69"/>
      <c r="D70" s="69"/>
      <c r="E70" s="69"/>
      <c r="F70" s="69"/>
      <c r="G70" s="69"/>
      <c r="H70" s="69"/>
      <c r="I70" s="69"/>
      <c r="J70" s="69"/>
      <c r="K70" s="76"/>
    </row>
    <row r="71" spans="1:11" ht="30" customHeight="1" x14ac:dyDescent="0.45">
      <c r="A71" s="61" t="s">
        <v>169</v>
      </c>
      <c r="B71" s="69"/>
      <c r="C71" s="69"/>
      <c r="D71" s="69"/>
      <c r="E71" s="69"/>
      <c r="F71" s="69"/>
      <c r="G71" s="69"/>
      <c r="H71" s="69"/>
      <c r="I71" s="69"/>
      <c r="J71" s="69"/>
      <c r="K71" s="76"/>
    </row>
    <row r="72" spans="1:11" ht="30" customHeight="1" x14ac:dyDescent="0.45">
      <c r="A72" s="61" t="s">
        <v>168</v>
      </c>
      <c r="B72" s="69"/>
      <c r="C72" s="69"/>
      <c r="D72" s="69"/>
      <c r="E72" s="69"/>
      <c r="F72" s="69"/>
      <c r="G72" s="69"/>
      <c r="H72" s="69"/>
      <c r="I72" s="69"/>
      <c r="J72" s="69"/>
      <c r="K72" s="76"/>
    </row>
    <row r="73" spans="1:11" ht="30" customHeight="1" x14ac:dyDescent="0.45">
      <c r="A73" s="61" t="s">
        <v>170</v>
      </c>
      <c r="B73" s="69"/>
      <c r="C73" s="69"/>
      <c r="D73" s="69"/>
      <c r="E73" s="69"/>
      <c r="F73" s="69"/>
      <c r="G73" s="69"/>
      <c r="H73" s="69"/>
      <c r="I73" s="69"/>
      <c r="J73" s="69"/>
      <c r="K73" s="76"/>
    </row>
    <row r="75" spans="1:11" ht="45.6" customHeight="1" x14ac:dyDescent="0.45">
      <c r="A75" s="66" t="s">
        <v>176</v>
      </c>
      <c r="B75" s="67" t="s">
        <v>4</v>
      </c>
      <c r="C75" s="67" t="s">
        <v>5</v>
      </c>
      <c r="D75" s="67" t="s">
        <v>6</v>
      </c>
      <c r="E75" s="67" t="s">
        <v>7</v>
      </c>
      <c r="F75" s="67" t="s">
        <v>8</v>
      </c>
      <c r="G75" s="67" t="s">
        <v>9</v>
      </c>
      <c r="H75" s="67" t="s">
        <v>10</v>
      </c>
      <c r="I75" s="67" t="s">
        <v>11</v>
      </c>
      <c r="J75" s="67" t="s">
        <v>12</v>
      </c>
      <c r="K75" s="75" t="s">
        <v>3</v>
      </c>
    </row>
    <row r="76" spans="1:11" ht="30" customHeight="1" x14ac:dyDescent="0.45">
      <c r="A76" s="61" t="s">
        <v>174</v>
      </c>
      <c r="B76" s="59"/>
      <c r="C76" s="59"/>
      <c r="D76" s="59"/>
      <c r="E76" s="59"/>
      <c r="F76" s="59"/>
      <c r="G76" s="59"/>
      <c r="H76" s="59"/>
      <c r="I76" s="59"/>
      <c r="J76" s="59"/>
      <c r="K76" s="76" t="s">
        <v>23</v>
      </c>
    </row>
    <row r="77" spans="1:11" ht="30" customHeight="1" x14ac:dyDescent="0.45">
      <c r="A77" s="61" t="s">
        <v>175</v>
      </c>
      <c r="B77" s="59"/>
      <c r="C77" s="59"/>
      <c r="D77" s="59"/>
      <c r="E77" s="59"/>
      <c r="F77" s="59"/>
      <c r="G77" s="59"/>
      <c r="H77" s="59"/>
      <c r="I77" s="59"/>
      <c r="J77" s="59"/>
      <c r="K77" s="76" t="s">
        <v>23</v>
      </c>
    </row>
    <row r="79" spans="1:11" ht="45.6" customHeight="1" x14ac:dyDescent="0.45">
      <c r="A79" s="66" t="s">
        <v>178</v>
      </c>
      <c r="B79" s="67" t="s">
        <v>4</v>
      </c>
      <c r="C79" s="67" t="s">
        <v>5</v>
      </c>
      <c r="D79" s="67" t="s">
        <v>6</v>
      </c>
      <c r="E79" s="67" t="s">
        <v>7</v>
      </c>
      <c r="F79" s="67" t="s">
        <v>8</v>
      </c>
      <c r="G79" s="67" t="s">
        <v>9</v>
      </c>
      <c r="H79" s="67" t="s">
        <v>10</v>
      </c>
      <c r="I79" s="67" t="s">
        <v>11</v>
      </c>
      <c r="J79" s="67" t="s">
        <v>12</v>
      </c>
      <c r="K79" s="75" t="s">
        <v>3</v>
      </c>
    </row>
    <row r="80" spans="1:11" ht="30" customHeight="1" x14ac:dyDescent="0.45">
      <c r="A80" s="61" t="s">
        <v>191</v>
      </c>
      <c r="B80" s="65" t="str">
        <f>IF(B77="","",B77)</f>
        <v/>
      </c>
      <c r="C80" s="65" t="str">
        <f t="shared" ref="C80:J80" si="1">IF(C77="","",C77)</f>
        <v/>
      </c>
      <c r="D80" s="65" t="str">
        <f t="shared" si="1"/>
        <v/>
      </c>
      <c r="E80" s="65" t="str">
        <f t="shared" si="1"/>
        <v/>
      </c>
      <c r="F80" s="65" t="str">
        <f t="shared" si="1"/>
        <v/>
      </c>
      <c r="G80" s="65" t="str">
        <f t="shared" si="1"/>
        <v/>
      </c>
      <c r="H80" s="65" t="str">
        <f t="shared" si="1"/>
        <v/>
      </c>
      <c r="I80" s="65" t="str">
        <f t="shared" si="1"/>
        <v/>
      </c>
      <c r="J80" s="65" t="str">
        <f t="shared" si="1"/>
        <v/>
      </c>
      <c r="K80" s="76"/>
    </row>
    <row r="81" spans="1:11" ht="30" customHeight="1" x14ac:dyDescent="0.45">
      <c r="A81" s="61" t="s">
        <v>179</v>
      </c>
      <c r="B81" s="60"/>
      <c r="C81" s="60"/>
      <c r="D81" s="60"/>
      <c r="E81" s="60"/>
      <c r="F81" s="60"/>
      <c r="G81" s="60"/>
      <c r="H81" s="60"/>
      <c r="I81" s="60"/>
      <c r="J81" s="60"/>
      <c r="K81" s="76"/>
    </row>
    <row r="82" spans="1:11" ht="30" customHeight="1" x14ac:dyDescent="0.45">
      <c r="A82" s="61" t="s">
        <v>180</v>
      </c>
      <c r="B82" s="60"/>
      <c r="C82" s="60"/>
      <c r="D82" s="60"/>
      <c r="E82" s="60"/>
      <c r="F82" s="60"/>
      <c r="G82" s="60"/>
      <c r="H82" s="60"/>
      <c r="I82" s="60"/>
      <c r="J82" s="60"/>
      <c r="K82" s="76"/>
    </row>
    <row r="83" spans="1:11" ht="30" customHeight="1" x14ac:dyDescent="0.45">
      <c r="A83" s="61" t="s">
        <v>181</v>
      </c>
      <c r="B83" s="60"/>
      <c r="C83" s="60"/>
      <c r="D83" s="60"/>
      <c r="E83" s="60"/>
      <c r="F83" s="60"/>
      <c r="G83" s="60"/>
      <c r="H83" s="60"/>
      <c r="I83" s="60"/>
      <c r="J83" s="60"/>
      <c r="K83" s="76"/>
    </row>
    <row r="84" spans="1:11" ht="30" customHeight="1" x14ac:dyDescent="0.45">
      <c r="A84" s="61" t="s">
        <v>182</v>
      </c>
      <c r="B84" s="60"/>
      <c r="C84" s="60"/>
      <c r="D84" s="60"/>
      <c r="E84" s="60"/>
      <c r="F84" s="60"/>
      <c r="G84" s="60"/>
      <c r="H84" s="60"/>
      <c r="I84" s="60"/>
      <c r="J84" s="60"/>
      <c r="K84" s="76"/>
    </row>
    <row r="85" spans="1:11" ht="30" customHeight="1" x14ac:dyDescent="0.45">
      <c r="A85" s="61" t="s">
        <v>183</v>
      </c>
      <c r="B85" s="60"/>
      <c r="C85" s="60"/>
      <c r="D85" s="60"/>
      <c r="E85" s="60"/>
      <c r="F85" s="60"/>
      <c r="G85" s="60"/>
      <c r="H85" s="60"/>
      <c r="I85" s="60"/>
      <c r="J85" s="60"/>
      <c r="K85" s="76"/>
    </row>
    <row r="87" spans="1:11" ht="45.6" customHeight="1" x14ac:dyDescent="0.45">
      <c r="A87" s="66" t="s">
        <v>177</v>
      </c>
      <c r="B87" s="67" t="s">
        <v>4</v>
      </c>
      <c r="C87" s="67" t="s">
        <v>5</v>
      </c>
      <c r="D87" s="67" t="s">
        <v>6</v>
      </c>
      <c r="E87" s="67" t="s">
        <v>7</v>
      </c>
      <c r="F87" s="67" t="s">
        <v>8</v>
      </c>
      <c r="G87" s="67" t="s">
        <v>9</v>
      </c>
      <c r="H87" s="67" t="s">
        <v>10</v>
      </c>
      <c r="I87" s="67" t="s">
        <v>11</v>
      </c>
      <c r="J87" s="67" t="s">
        <v>12</v>
      </c>
      <c r="K87" s="75" t="s">
        <v>3</v>
      </c>
    </row>
    <row r="88" spans="1:11" ht="30" customHeight="1" x14ac:dyDescent="0.45">
      <c r="A88" s="61" t="s">
        <v>174</v>
      </c>
      <c r="B88" s="60"/>
      <c r="C88" s="60"/>
      <c r="D88" s="60"/>
      <c r="E88" s="60"/>
      <c r="F88" s="60"/>
      <c r="G88" s="60"/>
      <c r="H88" s="60"/>
      <c r="I88" s="60"/>
      <c r="J88" s="60"/>
      <c r="K88" s="76"/>
    </row>
    <row r="89" spans="1:11" ht="30" customHeight="1" x14ac:dyDescent="0.45">
      <c r="A89" s="61" t="s">
        <v>175</v>
      </c>
      <c r="B89" s="60"/>
      <c r="C89" s="60"/>
      <c r="D89" s="60"/>
      <c r="E89" s="60"/>
      <c r="F89" s="60"/>
      <c r="G89" s="60"/>
      <c r="H89" s="60"/>
      <c r="I89" s="60"/>
      <c r="J89" s="60"/>
      <c r="K89" s="76"/>
    </row>
    <row r="90" spans="1:11" ht="30" customHeight="1" x14ac:dyDescent="0.45">
      <c r="A90" s="61" t="s">
        <v>190</v>
      </c>
      <c r="B90" s="68" t="str">
        <f>IFERROR(B89/B88*100,"")</f>
        <v/>
      </c>
      <c r="C90" s="68" t="str">
        <f t="shared" ref="C90:J90" si="2">IFERROR(C89/C88*100,"")</f>
        <v/>
      </c>
      <c r="D90" s="68" t="str">
        <f t="shared" si="2"/>
        <v/>
      </c>
      <c r="E90" s="68" t="str">
        <f t="shared" si="2"/>
        <v/>
      </c>
      <c r="F90" s="68" t="str">
        <f t="shared" si="2"/>
        <v/>
      </c>
      <c r="G90" s="68" t="str">
        <f t="shared" si="2"/>
        <v/>
      </c>
      <c r="H90" s="68" t="str">
        <f t="shared" si="2"/>
        <v/>
      </c>
      <c r="I90" s="68" t="str">
        <f t="shared" si="2"/>
        <v/>
      </c>
      <c r="J90" s="68" t="str">
        <f t="shared" si="2"/>
        <v/>
      </c>
      <c r="K90" s="76"/>
    </row>
    <row r="91" spans="1:11" ht="58.2" customHeight="1" x14ac:dyDescent="0.45"/>
    <row r="92" spans="1:11" s="42" customFormat="1" ht="43.95" customHeight="1" x14ac:dyDescent="0.45">
      <c r="A92" s="56" t="s">
        <v>16</v>
      </c>
      <c r="B92" s="50"/>
      <c r="C92" s="50"/>
      <c r="D92" s="50"/>
      <c r="E92" s="50"/>
      <c r="F92" s="50"/>
      <c r="G92" s="50"/>
      <c r="H92" s="50"/>
      <c r="I92" s="50"/>
      <c r="J92" s="50"/>
      <c r="K92" s="49"/>
    </row>
    <row r="93" spans="1:11" ht="30" customHeight="1" x14ac:dyDescent="0.45">
      <c r="A93" s="51" t="s">
        <v>198</v>
      </c>
    </row>
    <row r="94" spans="1:11" ht="45.6" customHeight="1" x14ac:dyDescent="0.45">
      <c r="B94" s="67" t="s">
        <v>4</v>
      </c>
      <c r="C94" s="67" t="s">
        <v>5</v>
      </c>
      <c r="D94" s="67" t="s">
        <v>6</v>
      </c>
      <c r="E94" s="67" t="s">
        <v>7</v>
      </c>
      <c r="F94" s="67" t="s">
        <v>8</v>
      </c>
      <c r="G94" s="67" t="s">
        <v>9</v>
      </c>
      <c r="H94" s="67" t="s">
        <v>10</v>
      </c>
      <c r="I94" s="67" t="s">
        <v>11</v>
      </c>
      <c r="J94" s="67" t="s">
        <v>12</v>
      </c>
      <c r="K94" s="75" t="s">
        <v>3</v>
      </c>
    </row>
    <row r="95" spans="1:11" ht="30" customHeight="1" x14ac:dyDescent="0.45">
      <c r="A95" s="61">
        <f>【02】鑑!$N$4</f>
        <v>0</v>
      </c>
      <c r="B95" s="64" t="str">
        <f>IFERROR(B104,"")</f>
        <v/>
      </c>
      <c r="C95" s="64" t="str">
        <f t="shared" ref="C95" si="3">IFERROR(C104,0)</f>
        <v/>
      </c>
      <c r="D95" s="64" t="str">
        <f t="shared" ref="D95" si="4">IFERROR(D104,0)</f>
        <v/>
      </c>
      <c r="E95" s="64" t="str">
        <f t="shared" ref="E95" si="5">IFERROR(E104,0)</f>
        <v/>
      </c>
      <c r="F95" s="64" t="str">
        <f t="shared" ref="F95" si="6">IFERROR(F104,0)</f>
        <v/>
      </c>
      <c r="G95" s="64" t="str">
        <f t="shared" ref="G95" si="7">IFERROR(G104,0)</f>
        <v/>
      </c>
      <c r="H95" s="64" t="str">
        <f t="shared" ref="H95" si="8">IFERROR(H104,0)</f>
        <v/>
      </c>
      <c r="I95" s="64" t="str">
        <f t="shared" ref="I95" si="9">IFERROR(I104,0)</f>
        <v/>
      </c>
      <c r="J95" s="64" t="str">
        <f t="shared" ref="J95" si="10">IFERROR(J104,0)</f>
        <v/>
      </c>
      <c r="K95" s="76" t="s">
        <v>24</v>
      </c>
    </row>
    <row r="96" spans="1:11" ht="30" customHeight="1" x14ac:dyDescent="0.45">
      <c r="A96" s="61" t="s">
        <v>1</v>
      </c>
      <c r="B96" s="69"/>
      <c r="C96" s="69"/>
      <c r="D96" s="69"/>
      <c r="E96" s="69"/>
      <c r="F96" s="69"/>
      <c r="G96" s="69"/>
      <c r="H96" s="69"/>
      <c r="I96" s="69"/>
      <c r="J96" s="69"/>
      <c r="K96" s="76"/>
    </row>
    <row r="97" spans="1:24" ht="30" customHeight="1" x14ac:dyDescent="0.45">
      <c r="A97" s="61" t="s">
        <v>169</v>
      </c>
      <c r="B97" s="69"/>
      <c r="C97" s="69"/>
      <c r="D97" s="69"/>
      <c r="E97" s="69"/>
      <c r="F97" s="69"/>
      <c r="G97" s="69"/>
      <c r="H97" s="69"/>
      <c r="I97" s="69"/>
      <c r="J97" s="69"/>
      <c r="K97" s="76"/>
    </row>
    <row r="98" spans="1:24" ht="30" customHeight="1" x14ac:dyDescent="0.45">
      <c r="A98" s="61" t="s">
        <v>168</v>
      </c>
      <c r="B98" s="69"/>
      <c r="C98" s="69"/>
      <c r="D98" s="69"/>
      <c r="E98" s="69"/>
      <c r="F98" s="69"/>
      <c r="G98" s="69"/>
      <c r="H98" s="69"/>
      <c r="I98" s="69"/>
      <c r="J98" s="69"/>
      <c r="K98" s="76"/>
    </row>
    <row r="99" spans="1:24" ht="30" customHeight="1" x14ac:dyDescent="0.45">
      <c r="A99" s="61" t="s">
        <v>170</v>
      </c>
      <c r="B99" s="69"/>
      <c r="C99" s="69"/>
      <c r="D99" s="69"/>
      <c r="E99" s="69"/>
      <c r="F99" s="69"/>
      <c r="G99" s="69"/>
      <c r="H99" s="69"/>
      <c r="I99" s="69"/>
      <c r="J99" s="69"/>
      <c r="K99" s="76"/>
    </row>
    <row r="101" spans="1:24" ht="45.6" customHeight="1" x14ac:dyDescent="0.45">
      <c r="A101" s="66" t="s">
        <v>176</v>
      </c>
      <c r="B101" s="67" t="s">
        <v>4</v>
      </c>
      <c r="C101" s="67" t="s">
        <v>5</v>
      </c>
      <c r="D101" s="67" t="s">
        <v>6</v>
      </c>
      <c r="E101" s="67" t="s">
        <v>7</v>
      </c>
      <c r="F101" s="67" t="s">
        <v>8</v>
      </c>
      <c r="G101" s="67" t="s">
        <v>9</v>
      </c>
      <c r="H101" s="67" t="s">
        <v>10</v>
      </c>
      <c r="I101" s="67" t="s">
        <v>11</v>
      </c>
      <c r="J101" s="67" t="s">
        <v>12</v>
      </c>
      <c r="K101" s="75" t="s">
        <v>3</v>
      </c>
      <c r="M101"/>
      <c r="N101"/>
      <c r="O101"/>
      <c r="P101"/>
      <c r="Q101"/>
      <c r="R101"/>
      <c r="S101"/>
      <c r="T101"/>
      <c r="U101"/>
      <c r="V101"/>
      <c r="W101"/>
      <c r="X101"/>
    </row>
    <row r="102" spans="1:24" ht="30" customHeight="1" x14ac:dyDescent="0.45">
      <c r="A102" s="77" t="s">
        <v>223</v>
      </c>
      <c r="B102" s="98" t="str">
        <f>IF(B105="","",SUM(B105,B111))</f>
        <v/>
      </c>
      <c r="C102" s="98" t="str">
        <f t="shared" ref="C102:J102" si="11">IF(C105="","",SUM(C105,C111))</f>
        <v/>
      </c>
      <c r="D102" s="98" t="str">
        <f t="shared" si="11"/>
        <v/>
      </c>
      <c r="E102" s="98" t="str">
        <f t="shared" si="11"/>
        <v/>
      </c>
      <c r="F102" s="98" t="str">
        <f t="shared" si="11"/>
        <v/>
      </c>
      <c r="G102" s="98" t="str">
        <f t="shared" si="11"/>
        <v/>
      </c>
      <c r="H102" s="98" t="str">
        <f t="shared" si="11"/>
        <v/>
      </c>
      <c r="I102" s="98" t="str">
        <f t="shared" si="11"/>
        <v/>
      </c>
      <c r="J102" s="98" t="str">
        <f t="shared" si="11"/>
        <v/>
      </c>
      <c r="K102" s="76" t="s">
        <v>213</v>
      </c>
      <c r="M102"/>
      <c r="N102"/>
      <c r="O102"/>
      <c r="P102"/>
      <c r="Q102"/>
      <c r="R102"/>
      <c r="S102"/>
      <c r="T102"/>
      <c r="U102"/>
      <c r="V102"/>
      <c r="W102"/>
      <c r="X102"/>
    </row>
    <row r="103" spans="1:24" ht="30" customHeight="1" x14ac:dyDescent="0.45">
      <c r="A103" s="78" t="s">
        <v>224</v>
      </c>
      <c r="B103" s="98" t="str">
        <f>IF(B106="","",SUM(B106:B108,B112))</f>
        <v/>
      </c>
      <c r="C103" s="98" t="str">
        <f t="shared" ref="C103:J103" si="12">IF(C106="","",SUM(C106:C108,C112))</f>
        <v/>
      </c>
      <c r="D103" s="98" t="str">
        <f t="shared" si="12"/>
        <v/>
      </c>
      <c r="E103" s="98" t="str">
        <f t="shared" si="12"/>
        <v/>
      </c>
      <c r="F103" s="98" t="str">
        <f t="shared" si="12"/>
        <v/>
      </c>
      <c r="G103" s="98" t="str">
        <f t="shared" si="12"/>
        <v/>
      </c>
      <c r="H103" s="98" t="str">
        <f t="shared" si="12"/>
        <v/>
      </c>
      <c r="I103" s="98" t="str">
        <f t="shared" si="12"/>
        <v/>
      </c>
      <c r="J103" s="98" t="str">
        <f t="shared" si="12"/>
        <v/>
      </c>
      <c r="K103" s="76" t="s">
        <v>213</v>
      </c>
      <c r="M103"/>
      <c r="N103"/>
      <c r="O103"/>
      <c r="P103"/>
      <c r="Q103"/>
      <c r="R103"/>
      <c r="S103"/>
      <c r="T103"/>
      <c r="U103"/>
      <c r="V103"/>
      <c r="W103"/>
      <c r="X103"/>
    </row>
    <row r="104" spans="1:24" ht="30" customHeight="1" x14ac:dyDescent="0.45">
      <c r="A104" s="79" t="s">
        <v>225</v>
      </c>
      <c r="B104" s="99" t="str">
        <f>IFERROR(B103/B102*100,"")</f>
        <v/>
      </c>
      <c r="C104" s="99" t="str">
        <f t="shared" ref="C104:J104" si="13">IFERROR(C103/C102*100,"")</f>
        <v/>
      </c>
      <c r="D104" s="99" t="str">
        <f t="shared" si="13"/>
        <v/>
      </c>
      <c r="E104" s="99" t="str">
        <f t="shared" si="13"/>
        <v/>
      </c>
      <c r="F104" s="99" t="str">
        <f t="shared" si="13"/>
        <v/>
      </c>
      <c r="G104" s="99" t="str">
        <f t="shared" si="13"/>
        <v/>
      </c>
      <c r="H104" s="99" t="str">
        <f t="shared" si="13"/>
        <v/>
      </c>
      <c r="I104" s="99" t="str">
        <f t="shared" si="13"/>
        <v/>
      </c>
      <c r="J104" s="99" t="str">
        <f t="shared" si="13"/>
        <v/>
      </c>
      <c r="K104" s="76" t="s">
        <v>213</v>
      </c>
    </row>
    <row r="105" spans="1:24" ht="30" customHeight="1" x14ac:dyDescent="0.45">
      <c r="A105" s="77" t="s">
        <v>226</v>
      </c>
      <c r="B105" s="59"/>
      <c r="C105" s="59"/>
      <c r="D105" s="59"/>
      <c r="E105" s="59"/>
      <c r="F105" s="59"/>
      <c r="G105" s="59"/>
      <c r="H105" s="59"/>
      <c r="I105" s="59"/>
      <c r="J105" s="59"/>
      <c r="K105" s="76" t="s">
        <v>23</v>
      </c>
    </row>
    <row r="106" spans="1:24" ht="30" customHeight="1" x14ac:dyDescent="0.45">
      <c r="A106" s="78" t="s">
        <v>227</v>
      </c>
      <c r="B106" s="59"/>
      <c r="C106" s="59"/>
      <c r="D106" s="59"/>
      <c r="E106" s="59"/>
      <c r="F106" s="59"/>
      <c r="G106" s="59"/>
      <c r="H106" s="59"/>
      <c r="I106" s="59"/>
      <c r="J106" s="59"/>
      <c r="K106" s="76" t="s">
        <v>23</v>
      </c>
    </row>
    <row r="107" spans="1:24" ht="30" customHeight="1" x14ac:dyDescent="0.45">
      <c r="A107" s="78" t="s">
        <v>228</v>
      </c>
      <c r="B107" s="59"/>
      <c r="C107" s="59"/>
      <c r="D107" s="59"/>
      <c r="E107" s="59"/>
      <c r="F107" s="59"/>
      <c r="G107" s="59"/>
      <c r="H107" s="59"/>
      <c r="I107" s="59"/>
      <c r="J107" s="59"/>
      <c r="K107" s="76" t="s">
        <v>23</v>
      </c>
    </row>
    <row r="108" spans="1:24" ht="30" customHeight="1" x14ac:dyDescent="0.45">
      <c r="A108" s="78" t="s">
        <v>229</v>
      </c>
      <c r="B108" s="59"/>
      <c r="C108" s="59"/>
      <c r="D108" s="59"/>
      <c r="E108" s="59"/>
      <c r="F108" s="59"/>
      <c r="G108" s="59"/>
      <c r="H108" s="59"/>
      <c r="I108" s="59"/>
      <c r="J108" s="59"/>
      <c r="K108" s="76" t="s">
        <v>23</v>
      </c>
    </row>
    <row r="109" spans="1:24" ht="30" customHeight="1" x14ac:dyDescent="0.45">
      <c r="A109" s="78" t="s">
        <v>242</v>
      </c>
      <c r="B109" s="65" t="str">
        <f>IF(B105="","",B105-SUM(B106:B108))</f>
        <v/>
      </c>
      <c r="C109" s="65" t="str">
        <f t="shared" ref="C109:J109" si="14">IF(C105="","",C105-SUM(C106:C108))</f>
        <v/>
      </c>
      <c r="D109" s="65" t="str">
        <f t="shared" si="14"/>
        <v/>
      </c>
      <c r="E109" s="65" t="str">
        <f t="shared" si="14"/>
        <v/>
      </c>
      <c r="F109" s="65" t="str">
        <f t="shared" si="14"/>
        <v/>
      </c>
      <c r="G109" s="65" t="str">
        <f t="shared" si="14"/>
        <v/>
      </c>
      <c r="H109" s="65" t="str">
        <f t="shared" si="14"/>
        <v/>
      </c>
      <c r="I109" s="65" t="str">
        <f t="shared" si="14"/>
        <v/>
      </c>
      <c r="J109" s="65" t="str">
        <f t="shared" si="14"/>
        <v/>
      </c>
      <c r="K109" s="76" t="s">
        <v>243</v>
      </c>
    </row>
    <row r="110" spans="1:24" ht="30" customHeight="1" x14ac:dyDescent="0.45">
      <c r="A110" s="79" t="s">
        <v>230</v>
      </c>
      <c r="B110" s="99" t="str">
        <f>IFERROR(SUM(B106:B108)/B105*100,"")</f>
        <v/>
      </c>
      <c r="C110" s="99" t="str">
        <f t="shared" ref="C110:J110" si="15">IFERROR(SUM(C106:C108)/C105*100,"")</f>
        <v/>
      </c>
      <c r="D110" s="99" t="str">
        <f t="shared" si="15"/>
        <v/>
      </c>
      <c r="E110" s="99" t="str">
        <f t="shared" si="15"/>
        <v/>
      </c>
      <c r="F110" s="99" t="str">
        <f t="shared" si="15"/>
        <v/>
      </c>
      <c r="G110" s="99" t="str">
        <f t="shared" si="15"/>
        <v/>
      </c>
      <c r="H110" s="99" t="str">
        <f t="shared" si="15"/>
        <v/>
      </c>
      <c r="I110" s="99" t="str">
        <f t="shared" si="15"/>
        <v/>
      </c>
      <c r="J110" s="99" t="str">
        <f t="shared" si="15"/>
        <v/>
      </c>
      <c r="K110" s="76" t="s">
        <v>213</v>
      </c>
    </row>
    <row r="111" spans="1:24" ht="30" customHeight="1" x14ac:dyDescent="0.45">
      <c r="A111" s="77" t="s">
        <v>231</v>
      </c>
      <c r="B111" s="59"/>
      <c r="C111" s="59"/>
      <c r="D111" s="59"/>
      <c r="E111" s="59"/>
      <c r="F111" s="59"/>
      <c r="G111" s="59"/>
      <c r="H111" s="59"/>
      <c r="I111" s="59"/>
      <c r="J111" s="59"/>
      <c r="K111" s="76" t="s">
        <v>23</v>
      </c>
    </row>
    <row r="112" spans="1:24" ht="30" customHeight="1" x14ac:dyDescent="0.45">
      <c r="A112" s="78" t="s">
        <v>232</v>
      </c>
      <c r="B112" s="59"/>
      <c r="C112" s="59"/>
      <c r="D112" s="59"/>
      <c r="E112" s="59"/>
      <c r="F112" s="59"/>
      <c r="G112" s="59"/>
      <c r="H112" s="59"/>
      <c r="I112" s="59"/>
      <c r="J112" s="59"/>
      <c r="K112" s="76" t="s">
        <v>23</v>
      </c>
    </row>
    <row r="113" spans="1:11" ht="30" customHeight="1" x14ac:dyDescent="0.45">
      <c r="A113" s="78" t="s">
        <v>244</v>
      </c>
      <c r="B113" s="65" t="str">
        <f>IF(B111="","",B111-B112)</f>
        <v/>
      </c>
      <c r="C113" s="65" t="str">
        <f t="shared" ref="C113:J113" si="16">IF(C111="","",C111-C112)</f>
        <v/>
      </c>
      <c r="D113" s="65" t="str">
        <f t="shared" si="16"/>
        <v/>
      </c>
      <c r="E113" s="65" t="str">
        <f t="shared" si="16"/>
        <v/>
      </c>
      <c r="F113" s="65" t="str">
        <f t="shared" si="16"/>
        <v/>
      </c>
      <c r="G113" s="65" t="str">
        <f t="shared" si="16"/>
        <v/>
      </c>
      <c r="H113" s="65" t="str">
        <f t="shared" si="16"/>
        <v/>
      </c>
      <c r="I113" s="65" t="str">
        <f t="shared" si="16"/>
        <v/>
      </c>
      <c r="J113" s="65" t="str">
        <f t="shared" si="16"/>
        <v/>
      </c>
      <c r="K113" s="76" t="s">
        <v>243</v>
      </c>
    </row>
    <row r="114" spans="1:11" ht="30" customHeight="1" x14ac:dyDescent="0.45">
      <c r="A114" s="79" t="s">
        <v>233</v>
      </c>
      <c r="B114" s="99" t="str">
        <f>IFERROR(B112/B111*100,"")</f>
        <v/>
      </c>
      <c r="C114" s="99" t="str">
        <f>IFERROR(C112/C111*100,"")</f>
        <v/>
      </c>
      <c r="D114" s="99" t="str">
        <f t="shared" ref="D114:J114" si="17">IFERROR(D112/D111*100,"")</f>
        <v/>
      </c>
      <c r="E114" s="99" t="str">
        <f t="shared" si="17"/>
        <v/>
      </c>
      <c r="F114" s="99" t="str">
        <f t="shared" si="17"/>
        <v/>
      </c>
      <c r="G114" s="99" t="str">
        <f t="shared" si="17"/>
        <v/>
      </c>
      <c r="H114" s="99" t="str">
        <f t="shared" si="17"/>
        <v/>
      </c>
      <c r="I114" s="99" t="str">
        <f t="shared" si="17"/>
        <v/>
      </c>
      <c r="J114" s="99" t="str">
        <f t="shared" si="17"/>
        <v/>
      </c>
      <c r="K114" s="76" t="s">
        <v>213</v>
      </c>
    </row>
    <row r="116" spans="1:11" ht="45.6" customHeight="1" x14ac:dyDescent="0.45">
      <c r="A116" s="72" t="s">
        <v>184</v>
      </c>
      <c r="B116" s="67" t="s">
        <v>4</v>
      </c>
      <c r="C116" s="67" t="s">
        <v>5</v>
      </c>
      <c r="D116" s="67" t="s">
        <v>6</v>
      </c>
      <c r="E116" s="67" t="s">
        <v>7</v>
      </c>
      <c r="F116" s="67" t="s">
        <v>8</v>
      </c>
      <c r="G116" s="67" t="s">
        <v>9</v>
      </c>
      <c r="H116" s="67" t="s">
        <v>10</v>
      </c>
      <c r="I116" s="67" t="s">
        <v>11</v>
      </c>
      <c r="J116" s="67" t="s">
        <v>12</v>
      </c>
      <c r="K116" s="75" t="s">
        <v>3</v>
      </c>
    </row>
    <row r="117" spans="1:11" ht="30" customHeight="1" x14ac:dyDescent="0.45">
      <c r="A117" s="61" t="s">
        <v>192</v>
      </c>
      <c r="B117" s="65" t="str">
        <f>IF(B118=0,"",SUM(B118:B122))</f>
        <v/>
      </c>
      <c r="C117" s="65" t="str">
        <f t="shared" ref="C117:J117" si="18">IF(C118=0,"",SUM(C118:C122))</f>
        <v/>
      </c>
      <c r="D117" s="65" t="str">
        <f t="shared" si="18"/>
        <v/>
      </c>
      <c r="E117" s="65" t="str">
        <f t="shared" si="18"/>
        <v/>
      </c>
      <c r="F117" s="65" t="str">
        <f t="shared" si="18"/>
        <v/>
      </c>
      <c r="G117" s="65" t="str">
        <f t="shared" si="18"/>
        <v/>
      </c>
      <c r="H117" s="65" t="str">
        <f t="shared" si="18"/>
        <v/>
      </c>
      <c r="I117" s="65" t="str">
        <f t="shared" si="18"/>
        <v/>
      </c>
      <c r="J117" s="65" t="str">
        <f t="shared" si="18"/>
        <v/>
      </c>
      <c r="K117" s="76"/>
    </row>
    <row r="118" spans="1:11" ht="30" customHeight="1" x14ac:dyDescent="0.45">
      <c r="A118" s="61" t="s">
        <v>185</v>
      </c>
      <c r="B118" s="60"/>
      <c r="C118" s="60"/>
      <c r="D118" s="60"/>
      <c r="E118" s="60"/>
      <c r="F118" s="60"/>
      <c r="G118" s="60"/>
      <c r="H118" s="60"/>
      <c r="I118" s="60"/>
      <c r="J118" s="60"/>
      <c r="K118" s="76"/>
    </row>
    <row r="119" spans="1:11" ht="30" customHeight="1" x14ac:dyDescent="0.45">
      <c r="A119" s="61" t="s">
        <v>186</v>
      </c>
      <c r="B119" s="60"/>
      <c r="C119" s="60"/>
      <c r="D119" s="60"/>
      <c r="E119" s="60"/>
      <c r="F119" s="60"/>
      <c r="G119" s="60"/>
      <c r="H119" s="60"/>
      <c r="I119" s="60"/>
      <c r="J119" s="60"/>
      <c r="K119" s="76"/>
    </row>
    <row r="120" spans="1:11" ht="30" customHeight="1" x14ac:dyDescent="0.45">
      <c r="A120" s="61" t="s">
        <v>187</v>
      </c>
      <c r="B120" s="60"/>
      <c r="C120" s="60"/>
      <c r="D120" s="60"/>
      <c r="E120" s="60"/>
      <c r="F120" s="60"/>
      <c r="G120" s="60"/>
      <c r="H120" s="60"/>
      <c r="I120" s="60"/>
      <c r="J120" s="60"/>
      <c r="K120" s="76"/>
    </row>
    <row r="121" spans="1:11" ht="30" customHeight="1" x14ac:dyDescent="0.45">
      <c r="A121" s="61" t="s">
        <v>188</v>
      </c>
      <c r="B121" s="60"/>
      <c r="C121" s="60"/>
      <c r="D121" s="60"/>
      <c r="E121" s="60"/>
      <c r="F121" s="60"/>
      <c r="G121" s="60"/>
      <c r="H121" s="60"/>
      <c r="I121" s="60"/>
      <c r="J121" s="60"/>
      <c r="K121" s="76"/>
    </row>
    <row r="122" spans="1:11" ht="30" customHeight="1" x14ac:dyDescent="0.45">
      <c r="A122" s="61" t="s">
        <v>189</v>
      </c>
      <c r="B122" s="60"/>
      <c r="C122" s="60"/>
      <c r="D122" s="60"/>
      <c r="E122" s="60"/>
      <c r="F122" s="60"/>
      <c r="G122" s="60"/>
      <c r="H122" s="60"/>
      <c r="I122" s="60"/>
      <c r="J122" s="60"/>
      <c r="K122" s="76"/>
    </row>
    <row r="123" spans="1:11" ht="58.2" customHeight="1" x14ac:dyDescent="0.45"/>
    <row r="124" spans="1:11" s="42" customFormat="1" ht="43.95" customHeight="1" x14ac:dyDescent="0.45">
      <c r="A124" s="56" t="s">
        <v>17</v>
      </c>
      <c r="B124" s="50"/>
      <c r="C124" s="50"/>
      <c r="D124" s="50"/>
      <c r="E124" s="50"/>
      <c r="F124" s="50"/>
      <c r="G124" s="50"/>
      <c r="H124" s="50"/>
      <c r="I124" s="50"/>
      <c r="J124" s="50"/>
      <c r="K124" s="49"/>
    </row>
    <row r="125" spans="1:11" ht="30" customHeight="1" x14ac:dyDescent="0.45">
      <c r="A125" s="51" t="s">
        <v>197</v>
      </c>
    </row>
    <row r="126" spans="1:11" ht="45.6" customHeight="1" x14ac:dyDescent="0.45">
      <c r="B126" s="67" t="s">
        <v>4</v>
      </c>
      <c r="C126" s="67" t="s">
        <v>5</v>
      </c>
      <c r="D126" s="67" t="s">
        <v>6</v>
      </c>
      <c r="E126" s="67" t="s">
        <v>7</v>
      </c>
      <c r="F126" s="67" t="s">
        <v>8</v>
      </c>
      <c r="G126" s="67" t="s">
        <v>9</v>
      </c>
      <c r="H126" s="67" t="s">
        <v>10</v>
      </c>
      <c r="I126" s="67" t="s">
        <v>11</v>
      </c>
      <c r="J126" s="67" t="s">
        <v>12</v>
      </c>
      <c r="K126" s="75" t="s">
        <v>3</v>
      </c>
    </row>
    <row r="127" spans="1:11" ht="30" customHeight="1" x14ac:dyDescent="0.45">
      <c r="A127" s="61">
        <f>【02】鑑!$N$4</f>
        <v>0</v>
      </c>
      <c r="B127" s="103"/>
      <c r="C127" s="103"/>
      <c r="D127" s="103"/>
      <c r="E127" s="103"/>
      <c r="F127" s="103"/>
      <c r="G127" s="103"/>
      <c r="H127" s="103"/>
      <c r="I127" s="103"/>
      <c r="J127" s="103"/>
      <c r="K127" s="76" t="s">
        <v>23</v>
      </c>
    </row>
    <row r="128" spans="1:11" ht="30" customHeight="1" x14ac:dyDescent="0.45">
      <c r="A128" s="61" t="s">
        <v>1</v>
      </c>
      <c r="B128" s="104"/>
      <c r="C128" s="104"/>
      <c r="D128" s="104"/>
      <c r="E128" s="104"/>
      <c r="F128" s="104"/>
      <c r="G128" s="104"/>
      <c r="H128" s="104"/>
      <c r="I128" s="104"/>
      <c r="J128" s="104"/>
      <c r="K128" s="76"/>
    </row>
    <row r="129" spans="1:11" ht="30" customHeight="1" x14ac:dyDescent="0.45">
      <c r="A129" s="61" t="s">
        <v>169</v>
      </c>
      <c r="B129" s="60"/>
      <c r="C129" s="60"/>
      <c r="D129" s="60"/>
      <c r="E129" s="60"/>
      <c r="F129" s="60"/>
      <c r="G129" s="60"/>
      <c r="H129" s="60"/>
      <c r="I129" s="60"/>
      <c r="J129" s="60"/>
      <c r="K129" s="76"/>
    </row>
    <row r="130" spans="1:11" ht="30" customHeight="1" x14ac:dyDescent="0.45">
      <c r="A130" s="61" t="s">
        <v>168</v>
      </c>
      <c r="B130" s="104"/>
      <c r="C130" s="104"/>
      <c r="D130" s="104"/>
      <c r="E130" s="104"/>
      <c r="F130" s="104"/>
      <c r="G130" s="104"/>
      <c r="H130" s="104"/>
      <c r="I130" s="104"/>
      <c r="J130" s="104"/>
      <c r="K130" s="76"/>
    </row>
    <row r="131" spans="1:11" ht="30" customHeight="1" x14ac:dyDescent="0.45">
      <c r="A131" s="61" t="s">
        <v>170</v>
      </c>
      <c r="B131" s="104"/>
      <c r="C131" s="104"/>
      <c r="D131" s="104"/>
      <c r="E131" s="104"/>
      <c r="F131" s="104"/>
      <c r="G131" s="104"/>
      <c r="H131" s="104"/>
      <c r="I131" s="104"/>
      <c r="J131" s="104"/>
      <c r="K131" s="76"/>
    </row>
    <row r="132" spans="1:11" ht="58.2" customHeight="1" x14ac:dyDescent="0.45"/>
    <row r="133" spans="1:11" s="42" customFormat="1" ht="43.95" customHeight="1" x14ac:dyDescent="0.45">
      <c r="A133" s="56" t="s">
        <v>195</v>
      </c>
      <c r="B133" s="50"/>
      <c r="C133" s="50"/>
      <c r="D133" s="50"/>
      <c r="E133" s="50"/>
      <c r="F133" s="50"/>
      <c r="G133" s="50"/>
      <c r="H133" s="50"/>
      <c r="I133" s="50"/>
      <c r="J133" s="50"/>
      <c r="K133" s="49"/>
    </row>
    <row r="134" spans="1:11" ht="30" customHeight="1" x14ac:dyDescent="0.45">
      <c r="A134" s="51" t="s">
        <v>196</v>
      </c>
    </row>
    <row r="135" spans="1:11" ht="45.6" customHeight="1" x14ac:dyDescent="0.45">
      <c r="B135" s="67" t="s">
        <v>4</v>
      </c>
      <c r="C135" s="67" t="s">
        <v>5</v>
      </c>
      <c r="D135" s="67" t="s">
        <v>6</v>
      </c>
      <c r="E135" s="67" t="s">
        <v>7</v>
      </c>
      <c r="F135" s="67" t="s">
        <v>8</v>
      </c>
      <c r="G135" s="67" t="s">
        <v>9</v>
      </c>
      <c r="H135" s="67" t="s">
        <v>10</v>
      </c>
      <c r="I135" s="67" t="s">
        <v>11</v>
      </c>
      <c r="J135" s="67" t="s">
        <v>12</v>
      </c>
      <c r="K135" s="75" t="s">
        <v>3</v>
      </c>
    </row>
    <row r="136" spans="1:11" ht="30" customHeight="1" x14ac:dyDescent="0.45">
      <c r="A136" s="62" t="s">
        <v>193</v>
      </c>
      <c r="B136" s="65" t="str">
        <f>IF(B77="","",B77)</f>
        <v/>
      </c>
      <c r="C136" s="65" t="str">
        <f t="shared" ref="C136:J136" si="19">IF(C77="","",C77)</f>
        <v/>
      </c>
      <c r="D136" s="65" t="str">
        <f t="shared" si="19"/>
        <v/>
      </c>
      <c r="E136" s="65" t="str">
        <f t="shared" si="19"/>
        <v/>
      </c>
      <c r="F136" s="65" t="str">
        <f t="shared" si="19"/>
        <v/>
      </c>
      <c r="G136" s="65" t="str">
        <f t="shared" si="19"/>
        <v/>
      </c>
      <c r="H136" s="65" t="str">
        <f t="shared" si="19"/>
        <v/>
      </c>
      <c r="I136" s="65" t="str">
        <f t="shared" si="19"/>
        <v/>
      </c>
      <c r="J136" s="65" t="str">
        <f t="shared" si="19"/>
        <v/>
      </c>
      <c r="K136" s="76"/>
    </row>
    <row r="137" spans="1:11" ht="30" customHeight="1" x14ac:dyDescent="0.45">
      <c r="A137" s="62" t="s">
        <v>194</v>
      </c>
      <c r="B137" s="59"/>
      <c r="C137" s="59"/>
      <c r="D137" s="59"/>
      <c r="E137" s="59"/>
      <c r="F137" s="59"/>
      <c r="G137" s="59"/>
      <c r="H137" s="59"/>
      <c r="I137" s="59"/>
      <c r="J137" s="59"/>
      <c r="K137" s="76" t="s">
        <v>23</v>
      </c>
    </row>
    <row r="138" spans="1:11" ht="30" customHeight="1" x14ac:dyDescent="0.45">
      <c r="A138" s="62" t="s">
        <v>18</v>
      </c>
      <c r="B138" s="59"/>
      <c r="C138" s="59"/>
      <c r="D138" s="59"/>
      <c r="E138" s="59"/>
      <c r="F138" s="59"/>
      <c r="G138" s="59"/>
      <c r="H138" s="59"/>
      <c r="I138" s="59"/>
      <c r="J138" s="59"/>
      <c r="K138" s="76" t="s">
        <v>23</v>
      </c>
    </row>
    <row r="139" spans="1:11" ht="30" customHeight="1" x14ac:dyDescent="0.45">
      <c r="A139" s="63" t="s">
        <v>19</v>
      </c>
      <c r="B139" s="59"/>
      <c r="C139" s="59"/>
      <c r="D139" s="59"/>
      <c r="E139" s="59"/>
      <c r="F139" s="59"/>
      <c r="G139" s="59"/>
      <c r="H139" s="59"/>
      <c r="I139" s="59"/>
      <c r="J139" s="59"/>
      <c r="K139" s="76" t="s">
        <v>23</v>
      </c>
    </row>
    <row r="140" spans="1:11" ht="30" customHeight="1" x14ac:dyDescent="0.45">
      <c r="A140" s="63" t="s">
        <v>20</v>
      </c>
      <c r="B140" s="59"/>
      <c r="C140" s="59"/>
      <c r="D140" s="59"/>
      <c r="E140" s="59"/>
      <c r="F140" s="59"/>
      <c r="G140" s="59"/>
      <c r="H140" s="59"/>
      <c r="I140" s="59"/>
      <c r="J140" s="59"/>
      <c r="K140" s="76" t="s">
        <v>23</v>
      </c>
    </row>
    <row r="141" spans="1:11" ht="30" customHeight="1" x14ac:dyDescent="0.45">
      <c r="A141" s="63" t="s">
        <v>21</v>
      </c>
      <c r="B141" s="59"/>
      <c r="C141" s="59"/>
      <c r="D141" s="59"/>
      <c r="E141" s="59"/>
      <c r="F141" s="59"/>
      <c r="G141" s="59"/>
      <c r="H141" s="59"/>
      <c r="I141" s="59"/>
      <c r="J141" s="59"/>
      <c r="K141" s="76" t="s">
        <v>23</v>
      </c>
    </row>
    <row r="142" spans="1:11" ht="30" customHeight="1" x14ac:dyDescent="0.45">
      <c r="A142" s="63" t="s">
        <v>22</v>
      </c>
      <c r="B142" s="59"/>
      <c r="C142" s="59"/>
      <c r="D142" s="59"/>
      <c r="E142" s="59"/>
      <c r="F142" s="59"/>
      <c r="G142" s="59"/>
      <c r="H142" s="59"/>
      <c r="I142" s="59"/>
      <c r="J142" s="59"/>
      <c r="K142" s="76" t="s">
        <v>23</v>
      </c>
    </row>
    <row r="143" spans="1:11" ht="30" customHeight="1" x14ac:dyDescent="0.45">
      <c r="A143" s="63" t="s">
        <v>303</v>
      </c>
      <c r="B143" s="59"/>
      <c r="C143" s="59"/>
      <c r="D143" s="59"/>
      <c r="E143" s="59"/>
      <c r="F143" s="59"/>
      <c r="G143" s="59"/>
      <c r="H143" s="59"/>
      <c r="I143" s="59"/>
      <c r="J143" s="59"/>
      <c r="K143" s="76" t="s">
        <v>23</v>
      </c>
    </row>
    <row r="144" spans="1:11" ht="58.2" customHeight="1" x14ac:dyDescent="0.45"/>
    <row r="145" spans="1:11" ht="45.6" customHeight="1" x14ac:dyDescent="0.45">
      <c r="A145" s="71" t="s">
        <v>199</v>
      </c>
      <c r="B145" s="67" t="s">
        <v>4</v>
      </c>
      <c r="C145" s="67" t="s">
        <v>5</v>
      </c>
      <c r="D145" s="67" t="s">
        <v>6</v>
      </c>
      <c r="E145" s="67" t="s">
        <v>7</v>
      </c>
      <c r="F145" s="67" t="s">
        <v>8</v>
      </c>
      <c r="G145" s="67" t="s">
        <v>9</v>
      </c>
      <c r="H145" s="67" t="s">
        <v>10</v>
      </c>
      <c r="I145" s="67" t="s">
        <v>11</v>
      </c>
      <c r="J145" s="67" t="s">
        <v>12</v>
      </c>
      <c r="K145" s="75" t="s">
        <v>3</v>
      </c>
    </row>
    <row r="146" spans="1:11" ht="30" customHeight="1" x14ac:dyDescent="0.45">
      <c r="A146" s="61">
        <f>【02】鑑!$N$4</f>
        <v>0</v>
      </c>
      <c r="B146" s="105" t="str">
        <f>IFERROR(B138/B137*100,"")</f>
        <v/>
      </c>
      <c r="C146" s="105" t="str">
        <f t="shared" ref="C146:J146" si="20">IFERROR(C138/C137*100,"")</f>
        <v/>
      </c>
      <c r="D146" s="105" t="str">
        <f t="shared" si="20"/>
        <v/>
      </c>
      <c r="E146" s="105" t="str">
        <f t="shared" si="20"/>
        <v/>
      </c>
      <c r="F146" s="105" t="str">
        <f t="shared" si="20"/>
        <v/>
      </c>
      <c r="G146" s="105" t="str">
        <f t="shared" si="20"/>
        <v/>
      </c>
      <c r="H146" s="105" t="str">
        <f t="shared" si="20"/>
        <v/>
      </c>
      <c r="I146" s="105" t="str">
        <f t="shared" si="20"/>
        <v/>
      </c>
      <c r="J146" s="105" t="str">
        <f t="shared" si="20"/>
        <v/>
      </c>
      <c r="K146" s="76" t="s">
        <v>24</v>
      </c>
    </row>
    <row r="147" spans="1:11" ht="30" customHeight="1" x14ac:dyDescent="0.45">
      <c r="A147" s="61" t="s">
        <v>1</v>
      </c>
      <c r="B147" s="104"/>
      <c r="C147" s="104"/>
      <c r="D147" s="104"/>
      <c r="E147" s="104"/>
      <c r="F147" s="104"/>
      <c r="G147" s="104"/>
      <c r="H147" s="104"/>
      <c r="I147" s="104"/>
      <c r="J147" s="104"/>
      <c r="K147" s="76"/>
    </row>
    <row r="148" spans="1:11" ht="30" customHeight="1" x14ac:dyDescent="0.45">
      <c r="A148" s="61" t="s">
        <v>169</v>
      </c>
      <c r="B148" s="60"/>
      <c r="C148" s="60"/>
      <c r="D148" s="60"/>
      <c r="E148" s="60"/>
      <c r="F148" s="60"/>
      <c r="G148" s="60"/>
      <c r="H148" s="60"/>
      <c r="I148" s="60"/>
      <c r="J148" s="60"/>
      <c r="K148" s="76"/>
    </row>
    <row r="149" spans="1:11" ht="30" customHeight="1" x14ac:dyDescent="0.45">
      <c r="A149" s="61" t="s">
        <v>168</v>
      </c>
      <c r="B149" s="104"/>
      <c r="C149" s="104"/>
      <c r="D149" s="104"/>
      <c r="E149" s="104"/>
      <c r="F149" s="104"/>
      <c r="G149" s="104"/>
      <c r="H149" s="104"/>
      <c r="I149" s="104"/>
      <c r="J149" s="104"/>
      <c r="K149" s="76"/>
    </row>
    <row r="150" spans="1:11" ht="30" customHeight="1" x14ac:dyDescent="0.45">
      <c r="A150" s="61" t="s">
        <v>170</v>
      </c>
      <c r="B150" s="104"/>
      <c r="C150" s="104"/>
      <c r="D150" s="104"/>
      <c r="E150" s="104"/>
      <c r="F150" s="104"/>
      <c r="G150" s="104"/>
      <c r="H150" s="104"/>
      <c r="I150" s="104"/>
      <c r="J150" s="104"/>
      <c r="K150" s="76"/>
    </row>
    <row r="152" spans="1:11" ht="45.6" customHeight="1" x14ac:dyDescent="0.45">
      <c r="A152" s="71" t="s">
        <v>200</v>
      </c>
      <c r="B152" s="67" t="s">
        <v>4</v>
      </c>
      <c r="C152" s="67" t="s">
        <v>5</v>
      </c>
      <c r="D152" s="67" t="s">
        <v>6</v>
      </c>
      <c r="E152" s="67" t="s">
        <v>7</v>
      </c>
      <c r="F152" s="67" t="s">
        <v>8</v>
      </c>
      <c r="G152" s="67" t="s">
        <v>9</v>
      </c>
      <c r="H152" s="67" t="s">
        <v>10</v>
      </c>
      <c r="I152" s="67" t="s">
        <v>11</v>
      </c>
      <c r="J152" s="67" t="s">
        <v>12</v>
      </c>
      <c r="K152" s="75" t="s">
        <v>3</v>
      </c>
    </row>
    <row r="153" spans="1:11" ht="30" customHeight="1" x14ac:dyDescent="0.45">
      <c r="A153" s="61">
        <f>【02】鑑!$N$4</f>
        <v>0</v>
      </c>
      <c r="B153" s="105" t="str">
        <f>IFERROR(B139/B137*100,"")</f>
        <v/>
      </c>
      <c r="C153" s="105" t="str">
        <f t="shared" ref="C153:J153" si="21">IFERROR(C139/C137*100,"")</f>
        <v/>
      </c>
      <c r="D153" s="105" t="str">
        <f t="shared" si="21"/>
        <v/>
      </c>
      <c r="E153" s="105" t="str">
        <f t="shared" si="21"/>
        <v/>
      </c>
      <c r="F153" s="105" t="str">
        <f t="shared" si="21"/>
        <v/>
      </c>
      <c r="G153" s="105" t="str">
        <f t="shared" si="21"/>
        <v/>
      </c>
      <c r="H153" s="105" t="str">
        <f t="shared" si="21"/>
        <v/>
      </c>
      <c r="I153" s="105" t="str">
        <f t="shared" si="21"/>
        <v/>
      </c>
      <c r="J153" s="105" t="str">
        <f t="shared" si="21"/>
        <v/>
      </c>
      <c r="K153" s="76" t="s">
        <v>24</v>
      </c>
    </row>
    <row r="154" spans="1:11" ht="30" customHeight="1" x14ac:dyDescent="0.45">
      <c r="A154" s="61" t="s">
        <v>1</v>
      </c>
      <c r="B154" s="104"/>
      <c r="C154" s="104"/>
      <c r="D154" s="104"/>
      <c r="E154" s="104"/>
      <c r="F154" s="104"/>
      <c r="G154" s="104"/>
      <c r="H154" s="104"/>
      <c r="I154" s="104"/>
      <c r="J154" s="104"/>
      <c r="K154" s="76"/>
    </row>
    <row r="155" spans="1:11" ht="30" customHeight="1" x14ac:dyDescent="0.45">
      <c r="A155" s="61" t="s">
        <v>169</v>
      </c>
      <c r="B155" s="60"/>
      <c r="C155" s="60"/>
      <c r="D155" s="60"/>
      <c r="E155" s="60"/>
      <c r="F155" s="60"/>
      <c r="G155" s="60"/>
      <c r="H155" s="60"/>
      <c r="I155" s="60"/>
      <c r="J155" s="60"/>
      <c r="K155" s="76"/>
    </row>
    <row r="156" spans="1:11" ht="30" customHeight="1" x14ac:dyDescent="0.45">
      <c r="A156" s="61" t="s">
        <v>168</v>
      </c>
      <c r="B156" s="104"/>
      <c r="C156" s="104"/>
      <c r="D156" s="104"/>
      <c r="E156" s="104"/>
      <c r="F156" s="104"/>
      <c r="G156" s="104"/>
      <c r="H156" s="104"/>
      <c r="I156" s="104"/>
      <c r="J156" s="104"/>
      <c r="K156" s="76"/>
    </row>
    <row r="157" spans="1:11" ht="30" customHeight="1" x14ac:dyDescent="0.45">
      <c r="A157" s="61" t="s">
        <v>170</v>
      </c>
      <c r="B157" s="104"/>
      <c r="C157" s="104"/>
      <c r="D157" s="104"/>
      <c r="E157" s="104"/>
      <c r="F157" s="104"/>
      <c r="G157" s="104"/>
      <c r="H157" s="104"/>
      <c r="I157" s="104"/>
      <c r="J157" s="104"/>
      <c r="K157" s="76"/>
    </row>
    <row r="159" spans="1:11" ht="45.6" customHeight="1" x14ac:dyDescent="0.45">
      <c r="A159" s="71" t="s">
        <v>326</v>
      </c>
      <c r="B159" s="67" t="s">
        <v>4</v>
      </c>
      <c r="C159" s="67" t="s">
        <v>5</v>
      </c>
      <c r="D159" s="67" t="s">
        <v>6</v>
      </c>
      <c r="E159" s="67" t="s">
        <v>7</v>
      </c>
      <c r="F159" s="67" t="s">
        <v>8</v>
      </c>
      <c r="G159" s="67" t="s">
        <v>9</v>
      </c>
      <c r="H159" s="67" t="s">
        <v>10</v>
      </c>
      <c r="I159" s="67" t="s">
        <v>11</v>
      </c>
      <c r="J159" s="67" t="s">
        <v>12</v>
      </c>
      <c r="K159" s="75" t="s">
        <v>3</v>
      </c>
    </row>
    <row r="160" spans="1:11" ht="30" customHeight="1" x14ac:dyDescent="0.45">
      <c r="A160" s="61">
        <f>【02】鑑!$N$4</f>
        <v>0</v>
      </c>
      <c r="B160" s="105" t="str">
        <f>IFERROR(B140/B137*100,"")</f>
        <v/>
      </c>
      <c r="C160" s="105" t="str">
        <f t="shared" ref="C160:J160" si="22">IFERROR(C140/C137*100,"")</f>
        <v/>
      </c>
      <c r="D160" s="105" t="str">
        <f t="shared" si="22"/>
        <v/>
      </c>
      <c r="E160" s="105" t="str">
        <f t="shared" si="22"/>
        <v/>
      </c>
      <c r="F160" s="105" t="str">
        <f t="shared" si="22"/>
        <v/>
      </c>
      <c r="G160" s="105" t="str">
        <f t="shared" si="22"/>
        <v/>
      </c>
      <c r="H160" s="105" t="str">
        <f t="shared" si="22"/>
        <v/>
      </c>
      <c r="I160" s="105" t="str">
        <f t="shared" si="22"/>
        <v/>
      </c>
      <c r="J160" s="105" t="str">
        <f t="shared" si="22"/>
        <v/>
      </c>
      <c r="K160" s="76" t="s">
        <v>24</v>
      </c>
    </row>
    <row r="161" spans="1:11" ht="30" customHeight="1" x14ac:dyDescent="0.45">
      <c r="A161" s="61" t="s">
        <v>1</v>
      </c>
      <c r="B161" s="104"/>
      <c r="C161" s="104"/>
      <c r="D161" s="104"/>
      <c r="E161" s="104"/>
      <c r="F161" s="104"/>
      <c r="G161" s="104"/>
      <c r="H161" s="104"/>
      <c r="I161" s="104"/>
      <c r="J161" s="104"/>
      <c r="K161" s="76"/>
    </row>
    <row r="162" spans="1:11" ht="30" customHeight="1" x14ac:dyDescent="0.45">
      <c r="A162" s="61" t="s">
        <v>169</v>
      </c>
      <c r="B162" s="60"/>
      <c r="C162" s="60"/>
      <c r="D162" s="60"/>
      <c r="E162" s="60"/>
      <c r="F162" s="60"/>
      <c r="G162" s="60"/>
      <c r="H162" s="60"/>
      <c r="I162" s="60"/>
      <c r="J162" s="60"/>
      <c r="K162" s="76"/>
    </row>
    <row r="163" spans="1:11" ht="30" customHeight="1" x14ac:dyDescent="0.45">
      <c r="A163" s="61" t="s">
        <v>168</v>
      </c>
      <c r="B163" s="104"/>
      <c r="C163" s="104"/>
      <c r="D163" s="104"/>
      <c r="E163" s="104"/>
      <c r="F163" s="104"/>
      <c r="G163" s="104"/>
      <c r="H163" s="104"/>
      <c r="I163" s="104"/>
      <c r="J163" s="104"/>
      <c r="K163" s="76"/>
    </row>
    <row r="164" spans="1:11" ht="30" customHeight="1" x14ac:dyDescent="0.45">
      <c r="A164" s="61" t="s">
        <v>170</v>
      </c>
      <c r="B164" s="104"/>
      <c r="C164" s="104"/>
      <c r="D164" s="104"/>
      <c r="E164" s="104"/>
      <c r="F164" s="104"/>
      <c r="G164" s="104"/>
      <c r="H164" s="104"/>
      <c r="I164" s="104"/>
      <c r="J164" s="104"/>
      <c r="K164" s="76"/>
    </row>
    <row r="166" spans="1:11" ht="45.6" customHeight="1" x14ac:dyDescent="0.45">
      <c r="A166" s="71" t="s">
        <v>201</v>
      </c>
      <c r="B166" s="67" t="s">
        <v>4</v>
      </c>
      <c r="C166" s="67" t="s">
        <v>5</v>
      </c>
      <c r="D166" s="67" t="s">
        <v>6</v>
      </c>
      <c r="E166" s="67" t="s">
        <v>7</v>
      </c>
      <c r="F166" s="67" t="s">
        <v>8</v>
      </c>
      <c r="G166" s="67" t="s">
        <v>9</v>
      </c>
      <c r="H166" s="67" t="s">
        <v>10</v>
      </c>
      <c r="I166" s="67" t="s">
        <v>11</v>
      </c>
      <c r="J166" s="67" t="s">
        <v>12</v>
      </c>
      <c r="K166" s="75" t="s">
        <v>3</v>
      </c>
    </row>
    <row r="167" spans="1:11" ht="30" customHeight="1" x14ac:dyDescent="0.45">
      <c r="A167" s="61">
        <f>【02】鑑!$N$4</f>
        <v>0</v>
      </c>
      <c r="B167" s="105" t="str">
        <f>IFERROR(B141/B137*100,"")</f>
        <v/>
      </c>
      <c r="C167" s="105" t="str">
        <f t="shared" ref="C167:J167" si="23">IFERROR(C141/C137*100,"")</f>
        <v/>
      </c>
      <c r="D167" s="105" t="str">
        <f t="shared" si="23"/>
        <v/>
      </c>
      <c r="E167" s="105" t="str">
        <f t="shared" si="23"/>
        <v/>
      </c>
      <c r="F167" s="105" t="str">
        <f t="shared" si="23"/>
        <v/>
      </c>
      <c r="G167" s="105" t="str">
        <f t="shared" si="23"/>
        <v/>
      </c>
      <c r="H167" s="105" t="str">
        <f t="shared" si="23"/>
        <v/>
      </c>
      <c r="I167" s="105" t="str">
        <f t="shared" si="23"/>
        <v/>
      </c>
      <c r="J167" s="105" t="str">
        <f t="shared" si="23"/>
        <v/>
      </c>
      <c r="K167" s="76" t="s">
        <v>24</v>
      </c>
    </row>
    <row r="168" spans="1:11" ht="30" customHeight="1" x14ac:dyDescent="0.45">
      <c r="A168" s="61" t="s">
        <v>1</v>
      </c>
      <c r="B168" s="104"/>
      <c r="C168" s="104"/>
      <c r="D168" s="104"/>
      <c r="E168" s="104"/>
      <c r="F168" s="104"/>
      <c r="G168" s="104"/>
      <c r="H168" s="104"/>
      <c r="I168" s="104"/>
      <c r="J168" s="104"/>
      <c r="K168" s="76"/>
    </row>
    <row r="169" spans="1:11" ht="30" customHeight="1" x14ac:dyDescent="0.45">
      <c r="A169" s="61" t="s">
        <v>169</v>
      </c>
      <c r="B169" s="60"/>
      <c r="C169" s="60"/>
      <c r="D169" s="60"/>
      <c r="E169" s="60"/>
      <c r="F169" s="60"/>
      <c r="G169" s="60"/>
      <c r="H169" s="60"/>
      <c r="I169" s="60"/>
      <c r="J169" s="60"/>
      <c r="K169" s="76"/>
    </row>
    <row r="170" spans="1:11" ht="30" customHeight="1" x14ac:dyDescent="0.45">
      <c r="A170" s="61" t="s">
        <v>168</v>
      </c>
      <c r="B170" s="104"/>
      <c r="C170" s="104"/>
      <c r="D170" s="104"/>
      <c r="E170" s="104"/>
      <c r="F170" s="104"/>
      <c r="G170" s="104"/>
      <c r="H170" s="104"/>
      <c r="I170" s="104"/>
      <c r="J170" s="104"/>
      <c r="K170" s="76"/>
    </row>
    <row r="171" spans="1:11" ht="30" customHeight="1" x14ac:dyDescent="0.45">
      <c r="A171" s="61" t="s">
        <v>170</v>
      </c>
      <c r="B171" s="104"/>
      <c r="C171" s="104"/>
      <c r="D171" s="104"/>
      <c r="E171" s="104"/>
      <c r="F171" s="104"/>
      <c r="G171" s="104"/>
      <c r="H171" s="104"/>
      <c r="I171" s="104"/>
      <c r="J171" s="104"/>
      <c r="K171" s="76"/>
    </row>
    <row r="173" spans="1:11" ht="45.6" customHeight="1" x14ac:dyDescent="0.45">
      <c r="A173" s="71" t="s">
        <v>202</v>
      </c>
      <c r="B173" s="67" t="s">
        <v>4</v>
      </c>
      <c r="C173" s="67" t="s">
        <v>5</v>
      </c>
      <c r="D173" s="67" t="s">
        <v>6</v>
      </c>
      <c r="E173" s="67" t="s">
        <v>7</v>
      </c>
      <c r="F173" s="67" t="s">
        <v>8</v>
      </c>
      <c r="G173" s="67" t="s">
        <v>9</v>
      </c>
      <c r="H173" s="67" t="s">
        <v>10</v>
      </c>
      <c r="I173" s="67" t="s">
        <v>11</v>
      </c>
      <c r="J173" s="67" t="s">
        <v>12</v>
      </c>
      <c r="K173" s="75" t="s">
        <v>3</v>
      </c>
    </row>
    <row r="174" spans="1:11" ht="30" customHeight="1" x14ac:dyDescent="0.45">
      <c r="A174" s="61">
        <f>【02】鑑!$N$4</f>
        <v>0</v>
      </c>
      <c r="B174" s="105" t="str">
        <f>IFERROR(B142/B137*100,"")</f>
        <v/>
      </c>
      <c r="C174" s="105" t="str">
        <f t="shared" ref="C174:J174" si="24">IFERROR(C142/C137*100,"")</f>
        <v/>
      </c>
      <c r="D174" s="105" t="str">
        <f t="shared" si="24"/>
        <v/>
      </c>
      <c r="E174" s="105" t="str">
        <f t="shared" si="24"/>
        <v/>
      </c>
      <c r="F174" s="105" t="str">
        <f t="shared" si="24"/>
        <v/>
      </c>
      <c r="G174" s="105" t="str">
        <f t="shared" si="24"/>
        <v/>
      </c>
      <c r="H174" s="105" t="str">
        <f t="shared" si="24"/>
        <v/>
      </c>
      <c r="I174" s="105" t="str">
        <f t="shared" si="24"/>
        <v/>
      </c>
      <c r="J174" s="105" t="str">
        <f t="shared" si="24"/>
        <v/>
      </c>
      <c r="K174" s="76" t="s">
        <v>24</v>
      </c>
    </row>
    <row r="175" spans="1:11" ht="30" customHeight="1" x14ac:dyDescent="0.45">
      <c r="A175" s="61" t="s">
        <v>1</v>
      </c>
      <c r="B175" s="104"/>
      <c r="C175" s="104"/>
      <c r="D175" s="104"/>
      <c r="E175" s="104"/>
      <c r="F175" s="104"/>
      <c r="G175" s="104"/>
      <c r="H175" s="104"/>
      <c r="I175" s="104"/>
      <c r="J175" s="104"/>
      <c r="K175" s="76"/>
    </row>
    <row r="176" spans="1:11" ht="30" customHeight="1" x14ac:dyDescent="0.45">
      <c r="A176" s="61" t="s">
        <v>169</v>
      </c>
      <c r="B176" s="60"/>
      <c r="C176" s="60"/>
      <c r="D176" s="60"/>
      <c r="E176" s="60"/>
      <c r="F176" s="60"/>
      <c r="G176" s="60"/>
      <c r="H176" s="60"/>
      <c r="I176" s="60"/>
      <c r="J176" s="60"/>
      <c r="K176" s="76"/>
    </row>
    <row r="177" spans="1:11" ht="30" customHeight="1" x14ac:dyDescent="0.45">
      <c r="A177" s="61" t="s">
        <v>168</v>
      </c>
      <c r="B177" s="104"/>
      <c r="C177" s="104"/>
      <c r="D177" s="104"/>
      <c r="E177" s="104"/>
      <c r="F177" s="104"/>
      <c r="G177" s="104"/>
      <c r="H177" s="104"/>
      <c r="I177" s="104"/>
      <c r="J177" s="104"/>
      <c r="K177" s="76"/>
    </row>
    <row r="178" spans="1:11" ht="30" customHeight="1" x14ac:dyDescent="0.45">
      <c r="A178" s="61" t="s">
        <v>170</v>
      </c>
      <c r="B178" s="104"/>
      <c r="C178" s="104"/>
      <c r="D178" s="104"/>
      <c r="E178" s="104"/>
      <c r="F178" s="104"/>
      <c r="G178" s="104"/>
      <c r="H178" s="104"/>
      <c r="I178" s="104"/>
      <c r="J178" s="104"/>
      <c r="K178" s="76"/>
    </row>
    <row r="180" spans="1:11" ht="45.6" customHeight="1" x14ac:dyDescent="0.45">
      <c r="A180" s="71" t="s">
        <v>203</v>
      </c>
      <c r="B180" s="67" t="s">
        <v>4</v>
      </c>
      <c r="C180" s="67" t="s">
        <v>5</v>
      </c>
      <c r="D180" s="67" t="s">
        <v>6</v>
      </c>
      <c r="E180" s="67" t="s">
        <v>7</v>
      </c>
      <c r="F180" s="67" t="s">
        <v>8</v>
      </c>
      <c r="G180" s="67" t="s">
        <v>9</v>
      </c>
      <c r="H180" s="67" t="s">
        <v>10</v>
      </c>
      <c r="I180" s="67" t="s">
        <v>11</v>
      </c>
      <c r="J180" s="67" t="s">
        <v>12</v>
      </c>
      <c r="K180" s="75" t="s">
        <v>3</v>
      </c>
    </row>
    <row r="181" spans="1:11" ht="30" customHeight="1" x14ac:dyDescent="0.45">
      <c r="A181" s="61">
        <f>【02】鑑!$N$4</f>
        <v>0</v>
      </c>
      <c r="B181" s="105" t="str">
        <f>IFERROR(B143/B137*100,"")</f>
        <v/>
      </c>
      <c r="C181" s="105" t="str">
        <f t="shared" ref="C181:J181" si="25">IFERROR(C143/C137*100,"")</f>
        <v/>
      </c>
      <c r="D181" s="105" t="str">
        <f t="shared" si="25"/>
        <v/>
      </c>
      <c r="E181" s="105" t="str">
        <f t="shared" si="25"/>
        <v/>
      </c>
      <c r="F181" s="105" t="str">
        <f t="shared" si="25"/>
        <v/>
      </c>
      <c r="G181" s="105" t="str">
        <f t="shared" si="25"/>
        <v/>
      </c>
      <c r="H181" s="105" t="str">
        <f t="shared" si="25"/>
        <v/>
      </c>
      <c r="I181" s="105" t="str">
        <f t="shared" si="25"/>
        <v/>
      </c>
      <c r="J181" s="105" t="str">
        <f t="shared" si="25"/>
        <v/>
      </c>
      <c r="K181" s="76" t="s">
        <v>24</v>
      </c>
    </row>
    <row r="182" spans="1:11" ht="30" customHeight="1" x14ac:dyDescent="0.45">
      <c r="A182" s="61" t="s">
        <v>1</v>
      </c>
      <c r="B182" s="104"/>
      <c r="C182" s="104"/>
      <c r="D182" s="104"/>
      <c r="E182" s="104"/>
      <c r="F182" s="104"/>
      <c r="G182" s="104"/>
      <c r="H182" s="104"/>
      <c r="I182" s="104"/>
      <c r="J182" s="104"/>
      <c r="K182" s="76"/>
    </row>
    <row r="183" spans="1:11" ht="30" customHeight="1" x14ac:dyDescent="0.45">
      <c r="A183" s="61" t="s">
        <v>169</v>
      </c>
      <c r="B183" s="60"/>
      <c r="C183" s="60"/>
      <c r="D183" s="60"/>
      <c r="E183" s="60"/>
      <c r="F183" s="60"/>
      <c r="G183" s="60"/>
      <c r="H183" s="60"/>
      <c r="I183" s="60"/>
      <c r="J183" s="60"/>
      <c r="K183" s="76"/>
    </row>
    <row r="184" spans="1:11" ht="30" customHeight="1" x14ac:dyDescent="0.45">
      <c r="A184" s="61" t="s">
        <v>168</v>
      </c>
      <c r="B184" s="104"/>
      <c r="C184" s="104"/>
      <c r="D184" s="104"/>
      <c r="E184" s="104"/>
      <c r="F184" s="104"/>
      <c r="G184" s="104"/>
      <c r="H184" s="104"/>
      <c r="I184" s="104"/>
      <c r="J184" s="104"/>
      <c r="K184" s="76"/>
    </row>
    <row r="185" spans="1:11" ht="30" customHeight="1" x14ac:dyDescent="0.45">
      <c r="A185" s="61" t="s">
        <v>170</v>
      </c>
      <c r="B185" s="104"/>
      <c r="C185" s="104"/>
      <c r="D185" s="104"/>
      <c r="E185" s="104"/>
      <c r="F185" s="104"/>
      <c r="G185" s="104"/>
      <c r="H185" s="104"/>
      <c r="I185" s="104"/>
      <c r="J185" s="104"/>
      <c r="K185" s="76"/>
    </row>
    <row r="186" spans="1:11" ht="58.2" customHeight="1" x14ac:dyDescent="0.45"/>
    <row r="187" spans="1:11" s="42" customFormat="1" ht="43.95" customHeight="1" x14ac:dyDescent="0.45">
      <c r="A187" s="56" t="s">
        <v>238</v>
      </c>
      <c r="B187" s="50"/>
      <c r="C187" s="50"/>
      <c r="D187" s="50"/>
      <c r="E187" s="50"/>
      <c r="F187" s="50"/>
      <c r="G187" s="50"/>
      <c r="H187" s="50"/>
      <c r="I187" s="50"/>
      <c r="J187" s="50"/>
      <c r="K187" s="49"/>
    </row>
    <row r="188" spans="1:11" ht="30" customHeight="1" x14ac:dyDescent="0.45">
      <c r="A188" s="51" t="s">
        <v>206</v>
      </c>
      <c r="B188" s="38" t="s">
        <v>234</v>
      </c>
      <c r="D188" s="41" t="s">
        <v>235</v>
      </c>
    </row>
    <row r="189" spans="1:11" ht="30" customHeight="1" x14ac:dyDescent="0.45">
      <c r="B189" s="38" t="s">
        <v>236</v>
      </c>
      <c r="C189" s="41"/>
      <c r="D189" s="41" t="s">
        <v>237</v>
      </c>
    </row>
    <row r="190" spans="1:11" ht="30" customHeight="1" x14ac:dyDescent="0.45">
      <c r="B190" s="38"/>
      <c r="C190" s="38"/>
    </row>
    <row r="191" spans="1:11" ht="45.6" customHeight="1" x14ac:dyDescent="0.45">
      <c r="B191" s="67" t="s">
        <v>4</v>
      </c>
      <c r="C191" s="67" t="s">
        <v>5</v>
      </c>
      <c r="D191" s="67" t="s">
        <v>6</v>
      </c>
      <c r="E191" s="67" t="s">
        <v>7</v>
      </c>
      <c r="F191" s="67" t="s">
        <v>8</v>
      </c>
      <c r="G191" s="67" t="s">
        <v>9</v>
      </c>
      <c r="H191" s="67" t="s">
        <v>10</v>
      </c>
      <c r="I191" s="67" t="s">
        <v>11</v>
      </c>
      <c r="J191" s="67" t="s">
        <v>12</v>
      </c>
      <c r="K191" s="75" t="s">
        <v>3</v>
      </c>
    </row>
    <row r="192" spans="1:11" ht="30" customHeight="1" x14ac:dyDescent="0.45">
      <c r="A192" s="62" t="s">
        <v>25</v>
      </c>
      <c r="B192" s="111"/>
      <c r="C192" s="111"/>
      <c r="D192" s="111"/>
      <c r="E192" s="111"/>
      <c r="F192" s="111"/>
      <c r="G192" s="111"/>
      <c r="H192" s="111"/>
      <c r="I192" s="111"/>
      <c r="J192" s="111"/>
      <c r="K192" s="76" t="s">
        <v>23</v>
      </c>
    </row>
    <row r="193" spans="1:11" ht="30" customHeight="1" x14ac:dyDescent="0.45">
      <c r="A193" s="62" t="s">
        <v>26</v>
      </c>
      <c r="B193" s="111"/>
      <c r="C193" s="111"/>
      <c r="D193" s="111"/>
      <c r="E193" s="111"/>
      <c r="F193" s="111"/>
      <c r="G193" s="111"/>
      <c r="H193" s="111"/>
      <c r="I193" s="111"/>
      <c r="J193" s="111"/>
      <c r="K193" s="76" t="s">
        <v>23</v>
      </c>
    </row>
    <row r="194" spans="1:11" ht="30" customHeight="1" x14ac:dyDescent="0.45">
      <c r="A194" s="62" t="s">
        <v>27</v>
      </c>
      <c r="B194" s="111"/>
      <c r="C194" s="111"/>
      <c r="D194" s="111"/>
      <c r="E194" s="111"/>
      <c r="F194" s="111"/>
      <c r="G194" s="111"/>
      <c r="H194" s="111"/>
      <c r="I194" s="111"/>
      <c r="J194" s="111"/>
      <c r="K194" s="76" t="s">
        <v>23</v>
      </c>
    </row>
    <row r="196" spans="1:11" ht="45.6" customHeight="1" x14ac:dyDescent="0.45">
      <c r="A196" s="73" t="s">
        <v>204</v>
      </c>
      <c r="B196" s="67" t="s">
        <v>4</v>
      </c>
      <c r="C196" s="67" t="s">
        <v>5</v>
      </c>
      <c r="D196" s="67" t="s">
        <v>6</v>
      </c>
      <c r="E196" s="67" t="s">
        <v>7</v>
      </c>
      <c r="F196" s="67" t="s">
        <v>8</v>
      </c>
      <c r="G196" s="67" t="s">
        <v>9</v>
      </c>
      <c r="H196" s="67" t="s">
        <v>10</v>
      </c>
      <c r="I196" s="67" t="s">
        <v>11</v>
      </c>
      <c r="J196" s="67" t="s">
        <v>12</v>
      </c>
      <c r="K196" s="75" t="s">
        <v>3</v>
      </c>
    </row>
    <row r="197" spans="1:11" ht="30" customHeight="1" x14ac:dyDescent="0.45">
      <c r="A197" s="61">
        <f>【02】鑑!$N$4</f>
        <v>0</v>
      </c>
      <c r="B197" s="105" t="str">
        <f>IFERROR(B193/B192*100,"")</f>
        <v/>
      </c>
      <c r="C197" s="105" t="str">
        <f t="shared" ref="C197:J197" si="26">IFERROR(C193/C192*100,"")</f>
        <v/>
      </c>
      <c r="D197" s="105" t="str">
        <f t="shared" si="26"/>
        <v/>
      </c>
      <c r="E197" s="105" t="str">
        <f t="shared" si="26"/>
        <v/>
      </c>
      <c r="F197" s="105" t="str">
        <f t="shared" si="26"/>
        <v/>
      </c>
      <c r="G197" s="105" t="str">
        <f t="shared" si="26"/>
        <v/>
      </c>
      <c r="H197" s="105" t="str">
        <f t="shared" si="26"/>
        <v/>
      </c>
      <c r="I197" s="105" t="str">
        <f t="shared" si="26"/>
        <v/>
      </c>
      <c r="J197" s="105" t="str">
        <f t="shared" si="26"/>
        <v/>
      </c>
      <c r="K197" s="76" t="s">
        <v>24</v>
      </c>
    </row>
    <row r="198" spans="1:11" ht="30" customHeight="1" x14ac:dyDescent="0.45">
      <c r="A198" s="61" t="s">
        <v>1</v>
      </c>
      <c r="B198" s="104"/>
      <c r="C198" s="104"/>
      <c r="D198" s="104"/>
      <c r="E198" s="104"/>
      <c r="F198" s="104"/>
      <c r="G198" s="104"/>
      <c r="H198" s="104"/>
      <c r="I198" s="104"/>
      <c r="J198" s="104"/>
      <c r="K198" s="76"/>
    </row>
    <row r="199" spans="1:11" ht="30" customHeight="1" x14ac:dyDescent="0.45">
      <c r="A199" s="61" t="s">
        <v>169</v>
      </c>
      <c r="B199" s="60"/>
      <c r="C199" s="60"/>
      <c r="D199" s="60"/>
      <c r="E199" s="60"/>
      <c r="F199" s="60"/>
      <c r="G199" s="60"/>
      <c r="H199" s="60"/>
      <c r="I199" s="60"/>
      <c r="J199" s="60"/>
      <c r="K199" s="76"/>
    </row>
    <row r="200" spans="1:11" ht="30" customHeight="1" x14ac:dyDescent="0.45">
      <c r="A200" s="61" t="s">
        <v>168</v>
      </c>
      <c r="B200" s="104"/>
      <c r="C200" s="104"/>
      <c r="D200" s="104"/>
      <c r="E200" s="104"/>
      <c r="F200" s="104"/>
      <c r="G200" s="104"/>
      <c r="H200" s="104"/>
      <c r="I200" s="104"/>
      <c r="J200" s="104"/>
      <c r="K200" s="76"/>
    </row>
    <row r="201" spans="1:11" ht="30" customHeight="1" x14ac:dyDescent="0.45">
      <c r="A201" s="61" t="s">
        <v>170</v>
      </c>
      <c r="B201" s="104"/>
      <c r="C201" s="104"/>
      <c r="D201" s="104"/>
      <c r="E201" s="104"/>
      <c r="F201" s="104"/>
      <c r="G201" s="104"/>
      <c r="H201" s="104"/>
      <c r="I201" s="104"/>
      <c r="J201" s="104"/>
      <c r="K201" s="76"/>
    </row>
    <row r="203" spans="1:11" ht="45.6" customHeight="1" x14ac:dyDescent="0.45">
      <c r="A203" s="73" t="s">
        <v>205</v>
      </c>
      <c r="B203" s="67" t="s">
        <v>4</v>
      </c>
      <c r="C203" s="67" t="s">
        <v>5</v>
      </c>
      <c r="D203" s="67" t="s">
        <v>6</v>
      </c>
      <c r="E203" s="67" t="s">
        <v>7</v>
      </c>
      <c r="F203" s="67" t="s">
        <v>8</v>
      </c>
      <c r="G203" s="67" t="s">
        <v>9</v>
      </c>
      <c r="H203" s="67" t="s">
        <v>10</v>
      </c>
      <c r="I203" s="67" t="s">
        <v>11</v>
      </c>
      <c r="J203" s="67" t="s">
        <v>12</v>
      </c>
      <c r="K203" s="75" t="s">
        <v>3</v>
      </c>
    </row>
    <row r="204" spans="1:11" ht="30" customHeight="1" x14ac:dyDescent="0.45">
      <c r="A204" s="61">
        <f>【02】鑑!$N$4</f>
        <v>0</v>
      </c>
      <c r="B204" s="105" t="str">
        <f>IFERROR(B194/B192*100,"")</f>
        <v/>
      </c>
      <c r="C204" s="105" t="str">
        <f t="shared" ref="C204:J204" si="27">IFERROR(C194/C192*100,"")</f>
        <v/>
      </c>
      <c r="D204" s="105" t="str">
        <f t="shared" si="27"/>
        <v/>
      </c>
      <c r="E204" s="105" t="str">
        <f t="shared" si="27"/>
        <v/>
      </c>
      <c r="F204" s="105" t="str">
        <f t="shared" si="27"/>
        <v/>
      </c>
      <c r="G204" s="105" t="str">
        <f t="shared" si="27"/>
        <v/>
      </c>
      <c r="H204" s="105" t="str">
        <f t="shared" si="27"/>
        <v/>
      </c>
      <c r="I204" s="105" t="str">
        <f t="shared" si="27"/>
        <v/>
      </c>
      <c r="J204" s="105" t="str">
        <f t="shared" si="27"/>
        <v/>
      </c>
      <c r="K204" s="76" t="s">
        <v>24</v>
      </c>
    </row>
    <row r="205" spans="1:11" ht="30" customHeight="1" x14ac:dyDescent="0.45">
      <c r="A205" s="61" t="s">
        <v>1</v>
      </c>
      <c r="B205" s="104"/>
      <c r="C205" s="104"/>
      <c r="D205" s="104"/>
      <c r="E205" s="104"/>
      <c r="F205" s="104"/>
      <c r="G205" s="104"/>
      <c r="H205" s="104"/>
      <c r="I205" s="104"/>
      <c r="J205" s="104"/>
      <c r="K205" s="76"/>
    </row>
    <row r="206" spans="1:11" ht="30" customHeight="1" x14ac:dyDescent="0.45">
      <c r="A206" s="61" t="s">
        <v>169</v>
      </c>
      <c r="B206" s="60"/>
      <c r="C206" s="60"/>
      <c r="D206" s="60"/>
      <c r="E206" s="60"/>
      <c r="F206" s="60"/>
      <c r="G206" s="60"/>
      <c r="H206" s="60"/>
      <c r="I206" s="60"/>
      <c r="J206" s="60"/>
      <c r="K206" s="76"/>
    </row>
    <row r="207" spans="1:11" ht="30" customHeight="1" x14ac:dyDescent="0.45">
      <c r="A207" s="61" t="s">
        <v>168</v>
      </c>
      <c r="B207" s="104"/>
      <c r="C207" s="104"/>
      <c r="D207" s="104"/>
      <c r="E207" s="104"/>
      <c r="F207" s="104"/>
      <c r="G207" s="104"/>
      <c r="H207" s="104"/>
      <c r="I207" s="104"/>
      <c r="J207" s="104"/>
      <c r="K207" s="76"/>
    </row>
    <row r="208" spans="1:11" ht="30" customHeight="1" x14ac:dyDescent="0.45">
      <c r="A208" s="61" t="s">
        <v>170</v>
      </c>
      <c r="B208" s="104"/>
      <c r="C208" s="104"/>
      <c r="D208" s="104"/>
      <c r="E208" s="104"/>
      <c r="F208" s="104"/>
      <c r="G208" s="104"/>
      <c r="H208" s="104"/>
      <c r="I208" s="104"/>
      <c r="J208" s="104"/>
      <c r="K208" s="76"/>
    </row>
    <row r="209" spans="1:11" ht="58.2" customHeight="1" x14ac:dyDescent="0.45"/>
    <row r="210" spans="1:11" s="42" customFormat="1" ht="43.95" customHeight="1" x14ac:dyDescent="0.45">
      <c r="A210" s="56" t="s">
        <v>28</v>
      </c>
      <c r="B210" s="50"/>
      <c r="C210" s="50"/>
      <c r="D210" s="50"/>
      <c r="E210" s="50"/>
      <c r="F210" s="50"/>
      <c r="G210" s="50"/>
      <c r="H210" s="50"/>
      <c r="I210" s="50"/>
      <c r="J210" s="50"/>
      <c r="K210" s="49"/>
    </row>
    <row r="211" spans="1:11" ht="30" customHeight="1" x14ac:dyDescent="0.45">
      <c r="A211" s="51" t="s">
        <v>207</v>
      </c>
    </row>
    <row r="213" spans="1:11" ht="45.6" customHeight="1" x14ac:dyDescent="0.45">
      <c r="B213" s="67" t="s">
        <v>4</v>
      </c>
      <c r="C213" s="67" t="s">
        <v>5</v>
      </c>
      <c r="D213" s="67" t="s">
        <v>6</v>
      </c>
      <c r="E213" s="67" t="s">
        <v>7</v>
      </c>
      <c r="F213" s="67" t="s">
        <v>8</v>
      </c>
      <c r="G213" s="67" t="s">
        <v>9</v>
      </c>
      <c r="H213" s="67" t="s">
        <v>10</v>
      </c>
      <c r="I213" s="67" t="s">
        <v>11</v>
      </c>
      <c r="J213" s="67" t="s">
        <v>12</v>
      </c>
      <c r="K213" s="75" t="s">
        <v>3</v>
      </c>
    </row>
    <row r="214" spans="1:11" ht="30" customHeight="1" x14ac:dyDescent="0.45">
      <c r="A214" s="62" t="s">
        <v>289</v>
      </c>
      <c r="B214" s="59"/>
      <c r="C214" s="59"/>
      <c r="D214" s="59"/>
      <c r="E214" s="59"/>
      <c r="F214" s="59"/>
      <c r="G214" s="59"/>
      <c r="H214" s="59"/>
      <c r="I214" s="59"/>
      <c r="J214" s="59"/>
      <c r="K214" s="76" t="s">
        <v>23</v>
      </c>
    </row>
    <row r="215" spans="1:11" ht="30" customHeight="1" x14ac:dyDescent="0.45">
      <c r="A215" s="62" t="s">
        <v>212</v>
      </c>
      <c r="B215" s="59"/>
      <c r="C215" s="59"/>
      <c r="D215" s="59"/>
      <c r="E215" s="59"/>
      <c r="F215" s="59"/>
      <c r="G215" s="59"/>
      <c r="H215" s="59"/>
      <c r="I215" s="59"/>
      <c r="J215" s="59"/>
      <c r="K215" s="76" t="s">
        <v>23</v>
      </c>
    </row>
    <row r="217" spans="1:11" ht="45.6" customHeight="1" x14ac:dyDescent="0.45">
      <c r="B217" s="67" t="s">
        <v>4</v>
      </c>
      <c r="C217" s="67" t="s">
        <v>5</v>
      </c>
      <c r="D217" s="67" t="s">
        <v>6</v>
      </c>
      <c r="E217" s="67" t="s">
        <v>7</v>
      </c>
      <c r="F217" s="67" t="s">
        <v>8</v>
      </c>
      <c r="G217" s="67" t="s">
        <v>9</v>
      </c>
      <c r="H217" s="67" t="s">
        <v>10</v>
      </c>
      <c r="I217" s="67" t="s">
        <v>11</v>
      </c>
      <c r="J217" s="67" t="s">
        <v>12</v>
      </c>
      <c r="K217" s="75" t="s">
        <v>3</v>
      </c>
    </row>
    <row r="218" spans="1:11" ht="30" customHeight="1" x14ac:dyDescent="0.45">
      <c r="A218" s="61">
        <f>【02】鑑!$N$4</f>
        <v>0</v>
      </c>
      <c r="B218" s="105" t="str">
        <f>IFERROR(B215/B214*100,"")</f>
        <v/>
      </c>
      <c r="C218" s="105" t="str">
        <f t="shared" ref="C218:J218" si="28">IFERROR(C215/C214*100,"")</f>
        <v/>
      </c>
      <c r="D218" s="105" t="str">
        <f t="shared" si="28"/>
        <v/>
      </c>
      <c r="E218" s="105" t="str">
        <f t="shared" si="28"/>
        <v/>
      </c>
      <c r="F218" s="105" t="str">
        <f t="shared" si="28"/>
        <v/>
      </c>
      <c r="G218" s="105" t="str">
        <f t="shared" si="28"/>
        <v/>
      </c>
      <c r="H218" s="105" t="str">
        <f t="shared" si="28"/>
        <v/>
      </c>
      <c r="I218" s="105" t="str">
        <f t="shared" si="28"/>
        <v/>
      </c>
      <c r="J218" s="105" t="str">
        <f t="shared" si="28"/>
        <v/>
      </c>
      <c r="K218" s="76" t="s">
        <v>213</v>
      </c>
    </row>
    <row r="219" spans="1:11" ht="30" customHeight="1" x14ac:dyDescent="0.45">
      <c r="A219" s="61" t="s">
        <v>1</v>
      </c>
      <c r="B219" s="104"/>
      <c r="C219" s="104"/>
      <c r="D219" s="104"/>
      <c r="E219" s="104"/>
      <c r="F219" s="104"/>
      <c r="G219" s="104"/>
      <c r="H219" s="104"/>
      <c r="I219" s="104"/>
      <c r="J219" s="104"/>
      <c r="K219" s="76"/>
    </row>
    <row r="220" spans="1:11" ht="30" customHeight="1" x14ac:dyDescent="0.45">
      <c r="A220" s="61" t="s">
        <v>169</v>
      </c>
      <c r="B220" s="60"/>
      <c r="C220" s="60"/>
      <c r="D220" s="60"/>
      <c r="E220" s="60"/>
      <c r="F220" s="60"/>
      <c r="G220" s="60"/>
      <c r="H220" s="60"/>
      <c r="I220" s="60"/>
      <c r="J220" s="60"/>
      <c r="K220" s="76"/>
    </row>
    <row r="221" spans="1:11" ht="30" customHeight="1" x14ac:dyDescent="0.45">
      <c r="A221" s="61" t="s">
        <v>168</v>
      </c>
      <c r="B221" s="104"/>
      <c r="C221" s="104"/>
      <c r="D221" s="104"/>
      <c r="E221" s="104"/>
      <c r="F221" s="104"/>
      <c r="G221" s="104"/>
      <c r="H221" s="104"/>
      <c r="I221" s="104"/>
      <c r="J221" s="104"/>
      <c r="K221" s="76"/>
    </row>
    <row r="222" spans="1:11" ht="30" customHeight="1" x14ac:dyDescent="0.45">
      <c r="A222" s="61" t="s">
        <v>170</v>
      </c>
      <c r="B222" s="104"/>
      <c r="C222" s="104"/>
      <c r="D222" s="104"/>
      <c r="E222" s="104"/>
      <c r="F222" s="104"/>
      <c r="G222" s="104"/>
      <c r="H222" s="104"/>
      <c r="I222" s="104"/>
      <c r="J222" s="104"/>
      <c r="K222" s="76"/>
    </row>
    <row r="223" spans="1:11" ht="58.2" customHeight="1" x14ac:dyDescent="0.45"/>
    <row r="224" spans="1:11" s="42" customFormat="1" ht="43.95" customHeight="1" x14ac:dyDescent="0.45">
      <c r="A224" s="56" t="s">
        <v>29</v>
      </c>
      <c r="B224" s="50"/>
      <c r="C224" s="50"/>
      <c r="D224" s="50"/>
      <c r="E224" s="50"/>
      <c r="F224" s="50"/>
      <c r="G224" s="50"/>
      <c r="H224" s="50"/>
      <c r="I224" s="50"/>
      <c r="J224" s="50"/>
      <c r="K224" s="49"/>
    </row>
    <row r="225" spans="1:11" ht="30" customHeight="1" x14ac:dyDescent="0.45">
      <c r="A225" s="51" t="s">
        <v>206</v>
      </c>
      <c r="B225" s="38" t="s">
        <v>234</v>
      </c>
      <c r="D225" s="41" t="s">
        <v>235</v>
      </c>
    </row>
    <row r="226" spans="1:11" ht="30" customHeight="1" x14ac:dyDescent="0.45">
      <c r="B226" s="38" t="s">
        <v>240</v>
      </c>
      <c r="C226" s="38"/>
      <c r="D226" s="41" t="s">
        <v>251</v>
      </c>
    </row>
    <row r="228" spans="1:11" ht="45.6" customHeight="1" x14ac:dyDescent="0.45">
      <c r="B228" s="67" t="s">
        <v>4</v>
      </c>
      <c r="C228" s="67" t="s">
        <v>5</v>
      </c>
      <c r="D228" s="67" t="s">
        <v>6</v>
      </c>
      <c r="E228" s="67" t="s">
        <v>7</v>
      </c>
      <c r="F228" s="67" t="s">
        <v>8</v>
      </c>
      <c r="G228" s="67" t="s">
        <v>9</v>
      </c>
      <c r="H228" s="67" t="s">
        <v>10</v>
      </c>
      <c r="I228" s="67" t="s">
        <v>11</v>
      </c>
      <c r="J228" s="67" t="s">
        <v>12</v>
      </c>
      <c r="K228" s="75" t="s">
        <v>3</v>
      </c>
    </row>
    <row r="229" spans="1:11" ht="30" customHeight="1" x14ac:dyDescent="0.45">
      <c r="A229" s="62" t="s">
        <v>25</v>
      </c>
      <c r="B229" s="113" t="str">
        <f>IF(B192="","",B192)</f>
        <v/>
      </c>
      <c r="C229" s="113" t="str">
        <f t="shared" ref="C229:J229" si="29">IF(C192="","",C192)</f>
        <v/>
      </c>
      <c r="D229" s="113" t="str">
        <f t="shared" si="29"/>
        <v/>
      </c>
      <c r="E229" s="113" t="str">
        <f t="shared" si="29"/>
        <v/>
      </c>
      <c r="F229" s="113" t="str">
        <f t="shared" si="29"/>
        <v/>
      </c>
      <c r="G229" s="113" t="str">
        <f t="shared" si="29"/>
        <v/>
      </c>
      <c r="H229" s="113" t="str">
        <f t="shared" si="29"/>
        <v/>
      </c>
      <c r="I229" s="113" t="str">
        <f t="shared" si="29"/>
        <v/>
      </c>
      <c r="J229" s="113" t="str">
        <f t="shared" si="29"/>
        <v/>
      </c>
      <c r="K229" s="76" t="s">
        <v>24</v>
      </c>
    </row>
    <row r="230" spans="1:11" ht="30" customHeight="1" x14ac:dyDescent="0.45">
      <c r="A230" s="62" t="s">
        <v>214</v>
      </c>
      <c r="B230" s="59"/>
      <c r="C230" s="59"/>
      <c r="D230" s="59"/>
      <c r="E230" s="59"/>
      <c r="F230" s="59"/>
      <c r="G230" s="59"/>
      <c r="H230" s="59"/>
      <c r="I230" s="59"/>
      <c r="J230" s="59"/>
      <c r="K230" s="76" t="s">
        <v>23</v>
      </c>
    </row>
    <row r="232" spans="1:11" ht="45.6" customHeight="1" x14ac:dyDescent="0.45">
      <c r="A232" s="106" t="s">
        <v>239</v>
      </c>
      <c r="B232" s="67" t="s">
        <v>4</v>
      </c>
      <c r="C232" s="67" t="s">
        <v>5</v>
      </c>
      <c r="D232" s="67" t="s">
        <v>6</v>
      </c>
      <c r="E232" s="67" t="s">
        <v>7</v>
      </c>
      <c r="F232" s="67" t="s">
        <v>8</v>
      </c>
      <c r="G232" s="67" t="s">
        <v>9</v>
      </c>
      <c r="H232" s="67" t="s">
        <v>10</v>
      </c>
      <c r="I232" s="67" t="s">
        <v>11</v>
      </c>
      <c r="J232" s="67" t="s">
        <v>12</v>
      </c>
      <c r="K232" s="75" t="s">
        <v>3</v>
      </c>
    </row>
    <row r="233" spans="1:11" ht="30" customHeight="1" x14ac:dyDescent="0.45">
      <c r="A233" s="61">
        <f>【02】鑑!$N$4</f>
        <v>0</v>
      </c>
      <c r="B233" s="68" t="str">
        <f>IFERROR(B230/B229*1000,"")</f>
        <v/>
      </c>
      <c r="C233" s="68" t="str">
        <f t="shared" ref="C233:J233" si="30">IFERROR(C230/C229*1000,"")</f>
        <v/>
      </c>
      <c r="D233" s="68" t="str">
        <f t="shared" si="30"/>
        <v/>
      </c>
      <c r="E233" s="68" t="str">
        <f t="shared" si="30"/>
        <v/>
      </c>
      <c r="F233" s="68" t="str">
        <f t="shared" si="30"/>
        <v/>
      </c>
      <c r="G233" s="68" t="str">
        <f t="shared" si="30"/>
        <v/>
      </c>
      <c r="H233" s="68" t="str">
        <f t="shared" si="30"/>
        <v/>
      </c>
      <c r="I233" s="68" t="str">
        <f t="shared" si="30"/>
        <v/>
      </c>
      <c r="J233" s="68" t="str">
        <f t="shared" si="30"/>
        <v/>
      </c>
      <c r="K233" s="76" t="s">
        <v>213</v>
      </c>
    </row>
    <row r="234" spans="1:11" ht="30" customHeight="1" x14ac:dyDescent="0.45">
      <c r="A234" s="61" t="s">
        <v>1</v>
      </c>
      <c r="B234" s="60"/>
      <c r="C234" s="60"/>
      <c r="D234" s="60"/>
      <c r="E234" s="60"/>
      <c r="F234" s="60"/>
      <c r="G234" s="60"/>
      <c r="H234" s="60"/>
      <c r="I234" s="60"/>
      <c r="J234" s="60"/>
      <c r="K234" s="76"/>
    </row>
    <row r="235" spans="1:11" ht="30" customHeight="1" x14ac:dyDescent="0.45">
      <c r="A235" s="61" t="s">
        <v>169</v>
      </c>
      <c r="B235" s="60"/>
      <c r="C235" s="60"/>
      <c r="D235" s="60"/>
      <c r="E235" s="60"/>
      <c r="F235" s="60"/>
      <c r="G235" s="60"/>
      <c r="H235" s="60"/>
      <c r="I235" s="60"/>
      <c r="J235" s="60"/>
      <c r="K235" s="76"/>
    </row>
    <row r="236" spans="1:11" ht="30" customHeight="1" x14ac:dyDescent="0.45">
      <c r="A236" s="61" t="s">
        <v>168</v>
      </c>
      <c r="B236" s="60"/>
      <c r="C236" s="60"/>
      <c r="D236" s="60"/>
      <c r="E236" s="60"/>
      <c r="F236" s="60"/>
      <c r="G236" s="60"/>
      <c r="H236" s="60"/>
      <c r="I236" s="60"/>
      <c r="J236" s="60"/>
      <c r="K236" s="76"/>
    </row>
    <row r="237" spans="1:11" ht="30" customHeight="1" x14ac:dyDescent="0.45">
      <c r="A237" s="61" t="s">
        <v>170</v>
      </c>
      <c r="B237" s="60"/>
      <c r="C237" s="60"/>
      <c r="D237" s="60"/>
      <c r="E237" s="60"/>
      <c r="F237" s="60"/>
      <c r="G237" s="60"/>
      <c r="H237" s="60"/>
      <c r="I237" s="60"/>
      <c r="J237" s="60"/>
      <c r="K237" s="76"/>
    </row>
    <row r="238" spans="1:11" ht="58.2" customHeight="1" x14ac:dyDescent="0.45"/>
    <row r="239" spans="1:11" s="42" customFormat="1" ht="43.95" customHeight="1" x14ac:dyDescent="0.45">
      <c r="A239" s="56" t="s">
        <v>208</v>
      </c>
      <c r="B239" s="50"/>
      <c r="C239" s="50"/>
      <c r="D239" s="50"/>
      <c r="E239" s="50"/>
      <c r="F239" s="50"/>
      <c r="G239" s="50"/>
      <c r="H239" s="50"/>
      <c r="I239" s="50"/>
      <c r="J239" s="50"/>
      <c r="K239" s="49"/>
    </row>
    <row r="240" spans="1:11" ht="30" customHeight="1" x14ac:dyDescent="0.45">
      <c r="A240" s="51" t="s">
        <v>241</v>
      </c>
    </row>
    <row r="241" spans="1:11" ht="45.6" customHeight="1" x14ac:dyDescent="0.45">
      <c r="B241" s="67" t="s">
        <v>4</v>
      </c>
      <c r="C241" s="67" t="s">
        <v>5</v>
      </c>
      <c r="D241" s="67" t="s">
        <v>6</v>
      </c>
      <c r="E241" s="67" t="s">
        <v>7</v>
      </c>
      <c r="F241" s="67" t="s">
        <v>8</v>
      </c>
      <c r="G241" s="67" t="s">
        <v>9</v>
      </c>
      <c r="H241" s="67" t="s">
        <v>10</v>
      </c>
      <c r="I241" s="67" t="s">
        <v>11</v>
      </c>
      <c r="J241" s="67" t="s">
        <v>12</v>
      </c>
      <c r="K241" s="75" t="s">
        <v>3</v>
      </c>
    </row>
    <row r="242" spans="1:11" ht="30" customHeight="1" x14ac:dyDescent="0.45">
      <c r="A242" s="62" t="s">
        <v>25</v>
      </c>
      <c r="B242" s="59"/>
      <c r="C242" s="59"/>
      <c r="D242" s="59"/>
      <c r="E242" s="59"/>
      <c r="F242" s="59"/>
      <c r="G242" s="59"/>
      <c r="H242" s="59"/>
      <c r="I242" s="59"/>
      <c r="J242" s="59"/>
      <c r="K242" s="76" t="s">
        <v>23</v>
      </c>
    </row>
    <row r="243" spans="1:11" ht="30" customHeight="1" x14ac:dyDescent="0.45">
      <c r="A243" s="63" t="s">
        <v>30</v>
      </c>
      <c r="B243" s="59"/>
      <c r="C243" s="59"/>
      <c r="D243" s="59"/>
      <c r="E243" s="59"/>
      <c r="F243" s="59"/>
      <c r="G243" s="59"/>
      <c r="H243" s="59"/>
      <c r="I243" s="59"/>
      <c r="J243" s="59"/>
      <c r="K243" s="76" t="s">
        <v>23</v>
      </c>
    </row>
    <row r="244" spans="1:11" ht="30" customHeight="1" x14ac:dyDescent="0.45">
      <c r="A244" s="63" t="s">
        <v>31</v>
      </c>
      <c r="B244" s="59"/>
      <c r="C244" s="59"/>
      <c r="D244" s="59"/>
      <c r="E244" s="59"/>
      <c r="F244" s="59"/>
      <c r="G244" s="59"/>
      <c r="H244" s="59"/>
      <c r="I244" s="59"/>
      <c r="J244" s="59"/>
      <c r="K244" s="76" t="s">
        <v>23</v>
      </c>
    </row>
    <row r="246" spans="1:11" s="2" customFormat="1" ht="43.95" customHeight="1" x14ac:dyDescent="0.45">
      <c r="A246" s="57" t="s">
        <v>32</v>
      </c>
      <c r="B246" s="58"/>
      <c r="C246" s="58"/>
      <c r="D246" s="58"/>
      <c r="E246" s="58"/>
      <c r="F246" s="58"/>
      <c r="G246" s="58"/>
      <c r="H246" s="58"/>
      <c r="I246" s="58"/>
      <c r="J246" s="58"/>
    </row>
    <row r="247" spans="1:11" ht="45.6" customHeight="1" x14ac:dyDescent="0.45">
      <c r="A247" s="74" t="s">
        <v>209</v>
      </c>
      <c r="B247" s="67" t="s">
        <v>4</v>
      </c>
      <c r="C247" s="67" t="s">
        <v>5</v>
      </c>
      <c r="D247" s="67" t="s">
        <v>6</v>
      </c>
      <c r="E247" s="67" t="s">
        <v>7</v>
      </c>
      <c r="F247" s="67" t="s">
        <v>8</v>
      </c>
      <c r="G247" s="67" t="s">
        <v>9</v>
      </c>
      <c r="H247" s="67" t="s">
        <v>10</v>
      </c>
      <c r="I247" s="67" t="s">
        <v>11</v>
      </c>
      <c r="J247" s="67" t="s">
        <v>12</v>
      </c>
      <c r="K247" s="75" t="s">
        <v>3</v>
      </c>
    </row>
    <row r="248" spans="1:11" ht="30" customHeight="1" x14ac:dyDescent="0.45">
      <c r="A248" s="61">
        <f>【02】鑑!$N$4</f>
        <v>0</v>
      </c>
      <c r="B248" s="105" t="str">
        <f>IFERROR(B243/B242*100,"")</f>
        <v/>
      </c>
      <c r="C248" s="105" t="str">
        <f t="shared" ref="C248:J248" si="31">IFERROR(C243/C242*100,"")</f>
        <v/>
      </c>
      <c r="D248" s="105" t="str">
        <f t="shared" si="31"/>
        <v/>
      </c>
      <c r="E248" s="105" t="str">
        <f t="shared" si="31"/>
        <v/>
      </c>
      <c r="F248" s="105" t="str">
        <f t="shared" si="31"/>
        <v/>
      </c>
      <c r="G248" s="105" t="str">
        <f t="shared" si="31"/>
        <v/>
      </c>
      <c r="H248" s="105" t="str">
        <f t="shared" si="31"/>
        <v/>
      </c>
      <c r="I248" s="105" t="str">
        <f t="shared" si="31"/>
        <v/>
      </c>
      <c r="J248" s="105" t="str">
        <f t="shared" si="31"/>
        <v/>
      </c>
      <c r="K248" s="76" t="s">
        <v>213</v>
      </c>
    </row>
    <row r="249" spans="1:11" ht="30" customHeight="1" x14ac:dyDescent="0.45">
      <c r="A249" s="61" t="s">
        <v>1</v>
      </c>
      <c r="B249" s="104"/>
      <c r="C249" s="104"/>
      <c r="D249" s="104"/>
      <c r="E249" s="104"/>
      <c r="F249" s="104"/>
      <c r="G249" s="104"/>
      <c r="H249" s="104"/>
      <c r="I249" s="104"/>
      <c r="J249" s="104"/>
      <c r="K249" s="76"/>
    </row>
    <row r="250" spans="1:11" ht="30" customHeight="1" x14ac:dyDescent="0.45">
      <c r="A250" s="61" t="s">
        <v>169</v>
      </c>
      <c r="B250" s="60"/>
      <c r="C250" s="60"/>
      <c r="D250" s="60"/>
      <c r="E250" s="60"/>
      <c r="F250" s="60"/>
      <c r="G250" s="60"/>
      <c r="H250" s="60"/>
      <c r="I250" s="60"/>
      <c r="J250" s="60"/>
      <c r="K250" s="76"/>
    </row>
    <row r="251" spans="1:11" ht="30" customHeight="1" x14ac:dyDescent="0.45">
      <c r="A251" s="61" t="s">
        <v>168</v>
      </c>
      <c r="B251" s="104"/>
      <c r="C251" s="104"/>
      <c r="D251" s="104"/>
      <c r="E251" s="104"/>
      <c r="F251" s="104"/>
      <c r="G251" s="104"/>
      <c r="H251" s="104"/>
      <c r="I251" s="104"/>
      <c r="J251" s="104"/>
      <c r="K251" s="76"/>
    </row>
    <row r="252" spans="1:11" ht="30" customHeight="1" x14ac:dyDescent="0.45">
      <c r="A252" s="61" t="s">
        <v>170</v>
      </c>
      <c r="B252" s="104"/>
      <c r="C252" s="104"/>
      <c r="D252" s="104"/>
      <c r="E252" s="104"/>
      <c r="F252" s="104"/>
      <c r="G252" s="104"/>
      <c r="H252" s="104"/>
      <c r="I252" s="104"/>
      <c r="J252" s="104"/>
      <c r="K252" s="76"/>
    </row>
    <row r="254" spans="1:11" s="2" customFormat="1" ht="43.95" customHeight="1" x14ac:dyDescent="0.45">
      <c r="A254" s="57" t="s">
        <v>33</v>
      </c>
      <c r="B254" s="58"/>
      <c r="C254" s="58"/>
      <c r="D254" s="58"/>
      <c r="E254" s="58"/>
      <c r="F254" s="58"/>
      <c r="G254" s="58"/>
      <c r="H254" s="58"/>
      <c r="I254" s="58"/>
      <c r="J254" s="58"/>
    </row>
    <row r="255" spans="1:11" ht="45.6" customHeight="1" x14ac:dyDescent="0.45">
      <c r="A255" s="74" t="s">
        <v>210</v>
      </c>
      <c r="B255" s="67" t="s">
        <v>4</v>
      </c>
      <c r="C255" s="67" t="s">
        <v>5</v>
      </c>
      <c r="D255" s="67" t="s">
        <v>6</v>
      </c>
      <c r="E255" s="67" t="s">
        <v>7</v>
      </c>
      <c r="F255" s="67" t="s">
        <v>8</v>
      </c>
      <c r="G255" s="67" t="s">
        <v>9</v>
      </c>
      <c r="H255" s="67" t="s">
        <v>10</v>
      </c>
      <c r="I255" s="67" t="s">
        <v>11</v>
      </c>
      <c r="J255" s="67" t="s">
        <v>12</v>
      </c>
      <c r="K255" s="75" t="s">
        <v>3</v>
      </c>
    </row>
    <row r="256" spans="1:11" ht="30" customHeight="1" x14ac:dyDescent="0.45">
      <c r="A256" s="61">
        <f>【02】鑑!$N$4</f>
        <v>0</v>
      </c>
      <c r="B256" s="105" t="str">
        <f>IFERROR(B244/B242*100,"")</f>
        <v/>
      </c>
      <c r="C256" s="105" t="str">
        <f t="shared" ref="C256:J256" si="32">IFERROR(C244/C242*100,"")</f>
        <v/>
      </c>
      <c r="D256" s="105" t="str">
        <f t="shared" si="32"/>
        <v/>
      </c>
      <c r="E256" s="105" t="str">
        <f t="shared" si="32"/>
        <v/>
      </c>
      <c r="F256" s="105" t="str">
        <f t="shared" si="32"/>
        <v/>
      </c>
      <c r="G256" s="105" t="str">
        <f t="shared" si="32"/>
        <v/>
      </c>
      <c r="H256" s="105" t="str">
        <f t="shared" si="32"/>
        <v/>
      </c>
      <c r="I256" s="105" t="str">
        <f t="shared" si="32"/>
        <v/>
      </c>
      <c r="J256" s="105" t="str">
        <f t="shared" si="32"/>
        <v/>
      </c>
      <c r="K256" s="76" t="s">
        <v>213</v>
      </c>
    </row>
    <row r="257" spans="1:11" ht="30" customHeight="1" x14ac:dyDescent="0.45">
      <c r="A257" s="61" t="s">
        <v>1</v>
      </c>
      <c r="B257" s="104"/>
      <c r="C257" s="104"/>
      <c r="D257" s="104"/>
      <c r="E257" s="104"/>
      <c r="F257" s="104"/>
      <c r="G257" s="104"/>
      <c r="H257" s="104"/>
      <c r="I257" s="104"/>
      <c r="J257" s="104"/>
      <c r="K257" s="76"/>
    </row>
    <row r="258" spans="1:11" ht="30" customHeight="1" x14ac:dyDescent="0.45">
      <c r="A258" s="61" t="s">
        <v>169</v>
      </c>
      <c r="B258" s="60"/>
      <c r="C258" s="60"/>
      <c r="D258" s="60"/>
      <c r="E258" s="60"/>
      <c r="F258" s="60"/>
      <c r="G258" s="60"/>
      <c r="H258" s="60"/>
      <c r="I258" s="60"/>
      <c r="J258" s="60"/>
      <c r="K258" s="76"/>
    </row>
    <row r="259" spans="1:11" ht="30" customHeight="1" x14ac:dyDescent="0.45">
      <c r="A259" s="61" t="s">
        <v>168</v>
      </c>
      <c r="B259" s="104"/>
      <c r="C259" s="104"/>
      <c r="D259" s="104"/>
      <c r="E259" s="104"/>
      <c r="F259" s="104"/>
      <c r="G259" s="104"/>
      <c r="H259" s="104"/>
      <c r="I259" s="104"/>
      <c r="J259" s="104"/>
      <c r="K259" s="76"/>
    </row>
    <row r="260" spans="1:11" ht="30" customHeight="1" x14ac:dyDescent="0.45">
      <c r="A260" s="61" t="s">
        <v>170</v>
      </c>
      <c r="B260" s="104"/>
      <c r="C260" s="104"/>
      <c r="D260" s="104"/>
      <c r="E260" s="104"/>
      <c r="F260" s="104"/>
      <c r="G260" s="104"/>
      <c r="H260" s="104"/>
      <c r="I260" s="104"/>
      <c r="J260" s="104"/>
      <c r="K260" s="76"/>
    </row>
    <row r="261" spans="1:11" ht="58.2" customHeight="1" x14ac:dyDescent="0.45"/>
    <row r="262" spans="1:11" s="42" customFormat="1" ht="43.95" customHeight="1" x14ac:dyDescent="0.45">
      <c r="A262" s="56" t="s">
        <v>34</v>
      </c>
      <c r="B262" s="50"/>
      <c r="C262" s="50"/>
      <c r="D262" s="50"/>
      <c r="E262" s="50"/>
      <c r="F262" s="50"/>
      <c r="G262" s="50"/>
      <c r="H262" s="50"/>
      <c r="I262" s="50"/>
      <c r="J262" s="50"/>
      <c r="K262" s="49"/>
    </row>
    <row r="263" spans="1:11" ht="30" customHeight="1" x14ac:dyDescent="0.45">
      <c r="A263" s="51" t="s">
        <v>211</v>
      </c>
    </row>
    <row r="264" spans="1:11" ht="45.6" customHeight="1" x14ac:dyDescent="0.45">
      <c r="B264" s="67" t="s">
        <v>4</v>
      </c>
      <c r="C264" s="67" t="s">
        <v>5</v>
      </c>
      <c r="D264" s="67" t="s">
        <v>6</v>
      </c>
      <c r="E264" s="67" t="s">
        <v>7</v>
      </c>
      <c r="F264" s="67" t="s">
        <v>8</v>
      </c>
      <c r="G264" s="67" t="s">
        <v>9</v>
      </c>
      <c r="H264" s="67" t="s">
        <v>10</v>
      </c>
      <c r="I264" s="67" t="s">
        <v>11</v>
      </c>
      <c r="J264" s="67" t="s">
        <v>12</v>
      </c>
      <c r="K264" s="75" t="s">
        <v>3</v>
      </c>
    </row>
    <row r="265" spans="1:11" ht="30" customHeight="1" x14ac:dyDescent="0.45">
      <c r="A265" s="61">
        <f>【02】鑑!$N$4</f>
        <v>0</v>
      </c>
      <c r="B265" s="103"/>
      <c r="C265" s="103"/>
      <c r="D265" s="103"/>
      <c r="E265" s="103"/>
      <c r="F265" s="103"/>
      <c r="G265" s="103"/>
      <c r="H265" s="103"/>
      <c r="I265" s="103"/>
      <c r="J265" s="103"/>
      <c r="K265" s="76" t="s">
        <v>23</v>
      </c>
    </row>
    <row r="266" spans="1:11" ht="30" customHeight="1" x14ac:dyDescent="0.45">
      <c r="A266" s="62" t="s">
        <v>36</v>
      </c>
      <c r="B266" s="104"/>
      <c r="C266" s="104"/>
      <c r="D266" s="104"/>
      <c r="E266" s="104"/>
      <c r="F266" s="104"/>
      <c r="G266" s="104"/>
      <c r="H266" s="104"/>
      <c r="I266" s="104"/>
      <c r="J266" s="104"/>
      <c r="K266" s="76"/>
    </row>
    <row r="267" spans="1:11" ht="30" customHeight="1" x14ac:dyDescent="0.45">
      <c r="A267" s="61" t="s">
        <v>169</v>
      </c>
      <c r="B267" s="60"/>
      <c r="C267" s="60"/>
      <c r="D267" s="60"/>
      <c r="E267" s="60"/>
      <c r="F267" s="60"/>
      <c r="G267" s="60"/>
      <c r="H267" s="60"/>
      <c r="I267" s="60"/>
      <c r="J267" s="60"/>
      <c r="K267" s="76"/>
    </row>
    <row r="268" spans="1:11" ht="30" customHeight="1" x14ac:dyDescent="0.45">
      <c r="A268" s="62" t="s">
        <v>35</v>
      </c>
      <c r="B268" s="104"/>
      <c r="C268" s="104"/>
      <c r="D268" s="104"/>
      <c r="E268" s="104"/>
      <c r="F268" s="104"/>
      <c r="G268" s="104"/>
      <c r="H268" s="104"/>
      <c r="I268" s="104"/>
      <c r="J268" s="104"/>
      <c r="K268" s="76"/>
    </row>
    <row r="269" spans="1:11" ht="30" customHeight="1" x14ac:dyDescent="0.45">
      <c r="A269" s="61" t="s">
        <v>170</v>
      </c>
      <c r="B269" s="104"/>
      <c r="C269" s="104"/>
      <c r="D269" s="104"/>
      <c r="E269" s="104"/>
      <c r="F269" s="104"/>
      <c r="G269" s="104"/>
      <c r="H269" s="104"/>
      <c r="I269" s="104"/>
      <c r="J269" s="104"/>
      <c r="K269" s="76"/>
    </row>
  </sheetData>
  <phoneticPr fontId="1"/>
  <printOptions horizontalCentered="1"/>
  <pageMargins left="0.70866141732283472" right="0.70866141732283472" top="0.74803149606299213" bottom="0.74803149606299213" header="0.31496062992125984" footer="0.31496062992125984"/>
  <pageSetup paperSize="9" scale="45" fitToHeight="0" orientation="landscape" r:id="rId1"/>
  <headerFooter>
    <oddFooter>&amp;C&amp;"BIZ UDPゴシック,標準"&amp;16&amp;A&amp;R&amp;"BIZ UDPゴシック,標準"&amp;16&amp;P／&amp;N</oddFooter>
  </headerFooter>
  <rowBreaks count="9" manualBreakCount="9">
    <brk id="21" max="10" man="1"/>
    <brk id="37" max="10" man="1"/>
    <brk id="62" max="10" man="1"/>
    <brk id="90" max="10" man="1"/>
    <brk id="122" max="10" man="1"/>
    <brk id="150" max="10" man="1"/>
    <brk id="178" max="10" man="1"/>
    <brk id="208" max="10" man="1"/>
    <brk id="23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EA63-D540-464E-A8B8-5B2C095E5804}">
  <dimension ref="A1:K93"/>
  <sheetViews>
    <sheetView view="pageBreakPreview" zoomScale="60" zoomScaleNormal="80" workbookViewId="0">
      <selection activeCell="H21" sqref="H21"/>
    </sheetView>
  </sheetViews>
  <sheetFormatPr defaultRowHeight="12.6" x14ac:dyDescent="0.45"/>
  <cols>
    <col min="1" max="1" width="12" style="1" customWidth="1"/>
    <col min="2" max="5" width="11.59765625" style="1" customWidth="1"/>
    <col min="6" max="7" width="11.296875" style="1" customWidth="1"/>
    <col min="8" max="16384" width="8.796875" style="1"/>
  </cols>
  <sheetData>
    <row r="1" spans="1:11" s="201" customFormat="1" ht="21.6" customHeight="1" x14ac:dyDescent="0.45">
      <c r="A1" s="200" t="s">
        <v>37</v>
      </c>
    </row>
    <row r="2" spans="1:11" s="127" customFormat="1" ht="31.8" customHeight="1" x14ac:dyDescent="0.45">
      <c r="A2" s="202" t="s">
        <v>362</v>
      </c>
    </row>
    <row r="3" spans="1:11" s="2" customFormat="1" ht="18.600000000000001" x14ac:dyDescent="0.45"/>
    <row r="4" spans="1:11" s="42" customFormat="1" ht="34.799999999999997" customHeight="1" x14ac:dyDescent="0.45">
      <c r="A4" s="203" t="s">
        <v>15</v>
      </c>
      <c r="B4" s="50"/>
      <c r="C4" s="50"/>
      <c r="D4" s="50"/>
      <c r="E4" s="50"/>
      <c r="F4" s="50"/>
      <c r="G4" s="50"/>
      <c r="H4" s="50"/>
      <c r="I4" s="50"/>
      <c r="J4" s="50"/>
      <c r="K4" s="49"/>
    </row>
    <row r="5" spans="1:11" s="2" customFormat="1" ht="18.600000000000001" x14ac:dyDescent="0.45">
      <c r="A5" s="2" t="s">
        <v>274</v>
      </c>
    </row>
    <row r="6" spans="1:11" s="2" customFormat="1" ht="18.600000000000001" x14ac:dyDescent="0.45"/>
    <row r="7" spans="1:11" s="80" customFormat="1" ht="25.95" customHeight="1" x14ac:dyDescent="0.45">
      <c r="A7" s="219" t="s">
        <v>42</v>
      </c>
      <c r="B7" s="219" t="s">
        <v>43</v>
      </c>
      <c r="C7" s="219"/>
      <c r="D7" s="219" t="s">
        <v>44</v>
      </c>
      <c r="E7" s="219"/>
      <c r="F7" s="219" t="s">
        <v>264</v>
      </c>
      <c r="G7" s="219" t="s">
        <v>265</v>
      </c>
    </row>
    <row r="8" spans="1:11" s="80" customFormat="1" ht="18" customHeight="1" x14ac:dyDescent="0.45">
      <c r="A8" s="219"/>
      <c r="B8" s="83" t="s">
        <v>48</v>
      </c>
      <c r="C8" s="83" t="s">
        <v>49</v>
      </c>
      <c r="D8" s="83" t="s">
        <v>50</v>
      </c>
      <c r="E8" s="83" t="s">
        <v>51</v>
      </c>
      <c r="F8" s="220"/>
      <c r="G8" s="220"/>
    </row>
    <row r="9" spans="1:11" s="80" customFormat="1" ht="18" customHeight="1" x14ac:dyDescent="0.45">
      <c r="A9" s="83" t="s">
        <v>47</v>
      </c>
      <c r="B9" s="120">
        <f>SUM(E24:E28)</f>
        <v>0</v>
      </c>
      <c r="C9" s="120">
        <f>SUM(D24:D28)-B9</f>
        <v>0</v>
      </c>
      <c r="D9" s="120">
        <f>SUM(E59:E63)</f>
        <v>0</v>
      </c>
      <c r="E9" s="120">
        <f>SUM(D59:D63)-D9</f>
        <v>0</v>
      </c>
      <c r="F9" s="121" t="e">
        <f>B9/(B9+C9)</f>
        <v>#DIV/0!</v>
      </c>
      <c r="G9" s="121" t="e">
        <f>D9/(D9+E9)</f>
        <v>#DIV/0!</v>
      </c>
    </row>
    <row r="10" spans="1:11" s="80" customFormat="1" ht="18" customHeight="1" x14ac:dyDescent="0.45">
      <c r="A10" s="83" t="s">
        <v>52</v>
      </c>
      <c r="B10" s="120">
        <f>SUM(E29:E33)</f>
        <v>0</v>
      </c>
      <c r="C10" s="120">
        <f>SUM(D29:D33)-B10</f>
        <v>0</v>
      </c>
      <c r="D10" s="120">
        <f>SUM(E64:E68)</f>
        <v>0</v>
      </c>
      <c r="E10" s="120">
        <f>SUM(D64:D68)-D10</f>
        <v>0</v>
      </c>
      <c r="F10" s="121" t="e">
        <f t="shared" ref="F10:F15" si="0">B10/(B10+C10)</f>
        <v>#DIV/0!</v>
      </c>
      <c r="G10" s="121" t="e">
        <f t="shared" ref="G10:G15" si="1">D10/(D10+E10)</f>
        <v>#DIV/0!</v>
      </c>
    </row>
    <row r="11" spans="1:11" s="80" customFormat="1" ht="18" customHeight="1" x14ac:dyDescent="0.45">
      <c r="A11" s="83" t="s">
        <v>53</v>
      </c>
      <c r="B11" s="120">
        <f>SUM(E34:E38)</f>
        <v>0</v>
      </c>
      <c r="C11" s="120">
        <f>SUM(D34:D38)-B11</f>
        <v>0</v>
      </c>
      <c r="D11" s="120">
        <f>SUM(E69:E73)</f>
        <v>0</v>
      </c>
      <c r="E11" s="120">
        <f>SUM(D69:D73)-D11</f>
        <v>0</v>
      </c>
      <c r="F11" s="121" t="e">
        <f t="shared" si="0"/>
        <v>#DIV/0!</v>
      </c>
      <c r="G11" s="121" t="e">
        <f t="shared" si="1"/>
        <v>#DIV/0!</v>
      </c>
    </row>
    <row r="12" spans="1:11" s="80" customFormat="1" ht="18" customHeight="1" x14ac:dyDescent="0.45">
      <c r="A12" s="83" t="s">
        <v>54</v>
      </c>
      <c r="B12" s="120">
        <f>SUM(E39:E43)</f>
        <v>0</v>
      </c>
      <c r="C12" s="120">
        <f>SUM(D39:D43)-B12</f>
        <v>0</v>
      </c>
      <c r="D12" s="120">
        <f>SUM(E74:E78)</f>
        <v>0</v>
      </c>
      <c r="E12" s="120">
        <f>SUM(D74:D78)-D12</f>
        <v>0</v>
      </c>
      <c r="F12" s="121" t="e">
        <f t="shared" si="0"/>
        <v>#DIV/0!</v>
      </c>
      <c r="G12" s="121" t="e">
        <f t="shared" si="1"/>
        <v>#DIV/0!</v>
      </c>
    </row>
    <row r="13" spans="1:11" s="80" customFormat="1" ht="18" customHeight="1" x14ac:dyDescent="0.45">
      <c r="A13" s="83" t="s">
        <v>55</v>
      </c>
      <c r="B13" s="120">
        <f>SUM(E44:E48)</f>
        <v>0</v>
      </c>
      <c r="C13" s="120">
        <f>SUM(D44:D48)-B13</f>
        <v>0</v>
      </c>
      <c r="D13" s="120">
        <f>SUM(E79:E83)</f>
        <v>0</v>
      </c>
      <c r="E13" s="120">
        <f>SUM(D79:D83)-D13</f>
        <v>0</v>
      </c>
      <c r="F13" s="121" t="e">
        <f t="shared" si="0"/>
        <v>#DIV/0!</v>
      </c>
      <c r="G13" s="121" t="e">
        <f t="shared" si="1"/>
        <v>#DIV/0!</v>
      </c>
    </row>
    <row r="14" spans="1:11" s="80" customFormat="1" ht="18" customHeight="1" x14ac:dyDescent="0.45">
      <c r="A14" s="83" t="s">
        <v>56</v>
      </c>
      <c r="B14" s="120">
        <f>SUM(E49:E53)</f>
        <v>0</v>
      </c>
      <c r="C14" s="120">
        <f>SUM(D49:D53)-B14</f>
        <v>0</v>
      </c>
      <c r="D14" s="120">
        <f>SUM(E84:E88)</f>
        <v>0</v>
      </c>
      <c r="E14" s="120">
        <f>SUM(D84:D88)-D14</f>
        <v>0</v>
      </c>
      <c r="F14" s="121" t="e">
        <f t="shared" si="0"/>
        <v>#DIV/0!</v>
      </c>
      <c r="G14" s="121" t="e">
        <f t="shared" si="1"/>
        <v>#DIV/0!</v>
      </c>
    </row>
    <row r="15" spans="1:11" s="80" customFormat="1" ht="18" customHeight="1" x14ac:dyDescent="0.45">
      <c r="A15" s="83" t="s">
        <v>57</v>
      </c>
      <c r="B15" s="120">
        <f>SUM(E54:E58)</f>
        <v>0</v>
      </c>
      <c r="C15" s="120">
        <f>SUM(D54:D58)-B15</f>
        <v>0</v>
      </c>
      <c r="D15" s="120">
        <f>SUM(E89:E93)</f>
        <v>0</v>
      </c>
      <c r="E15" s="120">
        <f>SUM(D89:D93)-D15</f>
        <v>0</v>
      </c>
      <c r="F15" s="121" t="e">
        <f t="shared" si="0"/>
        <v>#DIV/0!</v>
      </c>
      <c r="G15" s="121" t="e">
        <f t="shared" si="1"/>
        <v>#DIV/0!</v>
      </c>
    </row>
    <row r="16" spans="1:11" ht="39" customHeight="1" x14ac:dyDescent="0.45"/>
    <row r="17" spans="1:11" ht="22.2" customHeight="1" x14ac:dyDescent="0.45">
      <c r="A17" s="114" t="s">
        <v>271</v>
      </c>
      <c r="B17" s="114"/>
      <c r="C17" s="114"/>
      <c r="D17" s="114"/>
      <c r="E17" s="114"/>
      <c r="F17" s="114"/>
      <c r="G17" s="114"/>
      <c r="H17" s="204"/>
      <c r="I17" s="204"/>
      <c r="J17" s="204"/>
      <c r="K17" s="204"/>
    </row>
    <row r="18" spans="1:11" ht="22.2" customHeight="1" x14ac:dyDescent="0.45">
      <c r="A18" s="114" t="s">
        <v>272</v>
      </c>
      <c r="B18" s="114"/>
      <c r="C18" s="114"/>
      <c r="D18" s="114"/>
      <c r="E18" s="114"/>
      <c r="F18" s="114"/>
      <c r="G18" s="114"/>
      <c r="H18" s="204"/>
      <c r="I18" s="204"/>
      <c r="J18" s="204"/>
      <c r="K18" s="204"/>
    </row>
    <row r="19" spans="1:11" ht="22.2" customHeight="1" x14ac:dyDescent="0.45">
      <c r="A19" s="124" t="s">
        <v>273</v>
      </c>
      <c r="B19" s="114"/>
      <c r="C19" s="114"/>
      <c r="D19" s="114"/>
      <c r="E19" s="114"/>
      <c r="F19" s="114"/>
      <c r="G19" s="114"/>
      <c r="H19" s="204"/>
      <c r="I19" s="204"/>
      <c r="J19" s="204"/>
      <c r="K19" s="204"/>
    </row>
    <row r="20" spans="1:11" ht="19.2" customHeight="1" x14ac:dyDescent="0.45">
      <c r="A20" s="37"/>
      <c r="B20" s="37"/>
      <c r="C20" s="37"/>
      <c r="D20" s="37"/>
      <c r="E20" s="37"/>
      <c r="F20" s="37"/>
      <c r="G20" s="37"/>
    </row>
    <row r="21" spans="1:11" x14ac:dyDescent="0.45">
      <c r="A21" s="1" t="s">
        <v>256</v>
      </c>
      <c r="B21" s="1" t="s">
        <v>257</v>
      </c>
      <c r="C21" s="1" t="s">
        <v>258</v>
      </c>
      <c r="D21" s="1" t="s">
        <v>259</v>
      </c>
      <c r="E21" s="1" t="s">
        <v>260</v>
      </c>
    </row>
    <row r="22" spans="1:11" x14ac:dyDescent="0.45">
      <c r="A22" s="1" t="s">
        <v>261</v>
      </c>
    </row>
    <row r="23" spans="1:11" x14ac:dyDescent="0.45">
      <c r="A23" s="1" t="s">
        <v>256</v>
      </c>
      <c r="B23" s="1" t="s">
        <v>38</v>
      </c>
      <c r="C23" s="1" t="s">
        <v>39</v>
      </c>
      <c r="D23" s="1" t="s">
        <v>41</v>
      </c>
      <c r="E23" s="1" t="s">
        <v>40</v>
      </c>
      <c r="F23" s="1" t="s">
        <v>262</v>
      </c>
    </row>
    <row r="24" spans="1:11" ht="18" x14ac:dyDescent="0.45">
      <c r="A24" s="1" t="s">
        <v>263</v>
      </c>
      <c r="B24" s="115">
        <v>40</v>
      </c>
      <c r="C24" s="1" t="s">
        <v>45</v>
      </c>
      <c r="D24" s="122"/>
      <c r="E24" s="122"/>
      <c r="F24"/>
      <c r="G24"/>
    </row>
    <row r="25" spans="1:11" ht="18" x14ac:dyDescent="0.45">
      <c r="A25" s="1" t="s">
        <v>263</v>
      </c>
      <c r="B25" s="115">
        <v>41</v>
      </c>
      <c r="C25" s="1" t="s">
        <v>45</v>
      </c>
      <c r="D25" s="122"/>
      <c r="E25" s="122"/>
      <c r="F25"/>
      <c r="G25"/>
    </row>
    <row r="26" spans="1:11" ht="18" x14ac:dyDescent="0.45">
      <c r="A26" s="1" t="s">
        <v>263</v>
      </c>
      <c r="B26" s="115">
        <v>42</v>
      </c>
      <c r="C26" s="1" t="s">
        <v>45</v>
      </c>
      <c r="D26" s="122"/>
      <c r="E26" s="122"/>
      <c r="F26"/>
      <c r="G26"/>
    </row>
    <row r="27" spans="1:11" ht="18" x14ac:dyDescent="0.45">
      <c r="A27" s="1" t="s">
        <v>263</v>
      </c>
      <c r="B27" s="115">
        <v>43</v>
      </c>
      <c r="C27" s="1" t="s">
        <v>45</v>
      </c>
      <c r="D27" s="122"/>
      <c r="E27" s="122"/>
      <c r="F27"/>
      <c r="G27"/>
    </row>
    <row r="28" spans="1:11" ht="18" x14ac:dyDescent="0.45">
      <c r="A28" s="1" t="s">
        <v>263</v>
      </c>
      <c r="B28" s="115">
        <v>44</v>
      </c>
      <c r="C28" s="1" t="s">
        <v>45</v>
      </c>
      <c r="D28" s="122"/>
      <c r="E28" s="122"/>
      <c r="F28"/>
      <c r="G28"/>
    </row>
    <row r="29" spans="1:11" ht="18" x14ac:dyDescent="0.45">
      <c r="A29" s="1" t="s">
        <v>263</v>
      </c>
      <c r="B29" s="116">
        <v>45</v>
      </c>
      <c r="C29" s="1" t="s">
        <v>45</v>
      </c>
      <c r="D29" s="122"/>
      <c r="E29" s="122"/>
      <c r="F29"/>
      <c r="G29"/>
    </row>
    <row r="30" spans="1:11" ht="18" x14ac:dyDescent="0.45">
      <c r="A30" s="1" t="s">
        <v>263</v>
      </c>
      <c r="B30" s="116">
        <v>46</v>
      </c>
      <c r="C30" s="1" t="s">
        <v>45</v>
      </c>
      <c r="D30" s="122"/>
      <c r="E30" s="122"/>
      <c r="F30"/>
      <c r="G30"/>
    </row>
    <row r="31" spans="1:11" ht="18" x14ac:dyDescent="0.45">
      <c r="A31" s="1" t="s">
        <v>263</v>
      </c>
      <c r="B31" s="116">
        <v>47</v>
      </c>
      <c r="C31" s="1" t="s">
        <v>45</v>
      </c>
      <c r="D31" s="122"/>
      <c r="E31" s="122"/>
      <c r="F31"/>
      <c r="G31"/>
    </row>
    <row r="32" spans="1:11" ht="18" x14ac:dyDescent="0.45">
      <c r="A32" s="1" t="s">
        <v>263</v>
      </c>
      <c r="B32" s="116">
        <v>48</v>
      </c>
      <c r="C32" s="1" t="s">
        <v>45</v>
      </c>
      <c r="D32" s="122"/>
      <c r="E32" s="122"/>
      <c r="F32"/>
      <c r="G32"/>
    </row>
    <row r="33" spans="1:7" ht="18" x14ac:dyDescent="0.45">
      <c r="A33" s="1" t="s">
        <v>263</v>
      </c>
      <c r="B33" s="116">
        <v>49</v>
      </c>
      <c r="C33" s="1" t="s">
        <v>45</v>
      </c>
      <c r="D33" s="122"/>
      <c r="E33" s="122"/>
      <c r="F33"/>
      <c r="G33"/>
    </row>
    <row r="34" spans="1:7" ht="18" x14ac:dyDescent="0.45">
      <c r="A34" s="1" t="s">
        <v>263</v>
      </c>
      <c r="B34" s="115">
        <v>50</v>
      </c>
      <c r="C34" s="1" t="s">
        <v>45</v>
      </c>
      <c r="D34" s="122"/>
      <c r="E34" s="122"/>
      <c r="F34"/>
      <c r="G34"/>
    </row>
    <row r="35" spans="1:7" ht="18" x14ac:dyDescent="0.45">
      <c r="A35" s="1" t="s">
        <v>263</v>
      </c>
      <c r="B35" s="115">
        <v>51</v>
      </c>
      <c r="C35" s="1" t="s">
        <v>45</v>
      </c>
      <c r="D35" s="122"/>
      <c r="E35" s="122"/>
      <c r="F35"/>
      <c r="G35"/>
    </row>
    <row r="36" spans="1:7" ht="18" x14ac:dyDescent="0.45">
      <c r="A36" s="1" t="s">
        <v>263</v>
      </c>
      <c r="B36" s="115">
        <v>52</v>
      </c>
      <c r="C36" s="1" t="s">
        <v>45</v>
      </c>
      <c r="D36" s="122"/>
      <c r="E36" s="122"/>
      <c r="F36"/>
      <c r="G36"/>
    </row>
    <row r="37" spans="1:7" ht="18" x14ac:dyDescent="0.45">
      <c r="A37" s="1" t="s">
        <v>263</v>
      </c>
      <c r="B37" s="115">
        <v>53</v>
      </c>
      <c r="C37" s="1" t="s">
        <v>45</v>
      </c>
      <c r="D37" s="122"/>
      <c r="E37" s="122"/>
      <c r="F37"/>
      <c r="G37"/>
    </row>
    <row r="38" spans="1:7" ht="18" x14ac:dyDescent="0.45">
      <c r="A38" s="1" t="s">
        <v>263</v>
      </c>
      <c r="B38" s="115">
        <v>54</v>
      </c>
      <c r="C38" s="1" t="s">
        <v>45</v>
      </c>
      <c r="D38" s="122"/>
      <c r="E38" s="122"/>
      <c r="F38"/>
      <c r="G38"/>
    </row>
    <row r="39" spans="1:7" ht="18" x14ac:dyDescent="0.45">
      <c r="A39" s="1" t="s">
        <v>263</v>
      </c>
      <c r="B39" s="116">
        <v>55</v>
      </c>
      <c r="C39" s="1" t="s">
        <v>45</v>
      </c>
      <c r="D39" s="122"/>
      <c r="E39" s="122"/>
      <c r="F39"/>
      <c r="G39"/>
    </row>
    <row r="40" spans="1:7" ht="18" x14ac:dyDescent="0.45">
      <c r="A40" s="1" t="s">
        <v>263</v>
      </c>
      <c r="B40" s="116">
        <v>56</v>
      </c>
      <c r="C40" s="1" t="s">
        <v>45</v>
      </c>
      <c r="D40" s="122"/>
      <c r="E40" s="122"/>
      <c r="F40"/>
      <c r="G40"/>
    </row>
    <row r="41" spans="1:7" ht="18" x14ac:dyDescent="0.45">
      <c r="A41" s="1" t="s">
        <v>263</v>
      </c>
      <c r="B41" s="116">
        <v>57</v>
      </c>
      <c r="C41" s="1" t="s">
        <v>45</v>
      </c>
      <c r="D41" s="122"/>
      <c r="E41" s="122"/>
      <c r="F41"/>
      <c r="G41"/>
    </row>
    <row r="42" spans="1:7" ht="18" x14ac:dyDescent="0.45">
      <c r="A42" s="1" t="s">
        <v>263</v>
      </c>
      <c r="B42" s="116">
        <v>58</v>
      </c>
      <c r="C42" s="1" t="s">
        <v>45</v>
      </c>
      <c r="D42" s="122"/>
      <c r="E42" s="122"/>
      <c r="F42"/>
      <c r="G42"/>
    </row>
    <row r="43" spans="1:7" ht="18" x14ac:dyDescent="0.45">
      <c r="A43" s="1" t="s">
        <v>263</v>
      </c>
      <c r="B43" s="116">
        <v>59</v>
      </c>
      <c r="C43" s="1" t="s">
        <v>45</v>
      </c>
      <c r="D43" s="122"/>
      <c r="E43" s="122"/>
      <c r="F43"/>
      <c r="G43"/>
    </row>
    <row r="44" spans="1:7" ht="18" x14ac:dyDescent="0.45">
      <c r="A44" s="1" t="s">
        <v>263</v>
      </c>
      <c r="B44" s="115">
        <v>60</v>
      </c>
      <c r="C44" s="1" t="s">
        <v>45</v>
      </c>
      <c r="D44" s="122"/>
      <c r="E44" s="122"/>
      <c r="F44"/>
      <c r="G44"/>
    </row>
    <row r="45" spans="1:7" ht="18" x14ac:dyDescent="0.45">
      <c r="A45" s="1" t="s">
        <v>263</v>
      </c>
      <c r="B45" s="115">
        <v>61</v>
      </c>
      <c r="C45" s="1" t="s">
        <v>45</v>
      </c>
      <c r="D45" s="122"/>
      <c r="E45" s="122"/>
      <c r="F45"/>
      <c r="G45"/>
    </row>
    <row r="46" spans="1:7" ht="18" x14ac:dyDescent="0.45">
      <c r="A46" s="1" t="s">
        <v>263</v>
      </c>
      <c r="B46" s="115">
        <v>62</v>
      </c>
      <c r="C46" s="1" t="s">
        <v>45</v>
      </c>
      <c r="D46" s="122"/>
      <c r="E46" s="122"/>
      <c r="F46"/>
      <c r="G46"/>
    </row>
    <row r="47" spans="1:7" ht="18" x14ac:dyDescent="0.45">
      <c r="A47" s="1" t="s">
        <v>263</v>
      </c>
      <c r="B47" s="115">
        <v>63</v>
      </c>
      <c r="C47" s="1" t="s">
        <v>45</v>
      </c>
      <c r="D47" s="122"/>
      <c r="E47" s="122"/>
      <c r="F47"/>
      <c r="G47"/>
    </row>
    <row r="48" spans="1:7" ht="18" x14ac:dyDescent="0.45">
      <c r="A48" s="1" t="s">
        <v>263</v>
      </c>
      <c r="B48" s="115">
        <v>64</v>
      </c>
      <c r="C48" s="1" t="s">
        <v>45</v>
      </c>
      <c r="D48" s="122"/>
      <c r="E48" s="122"/>
      <c r="F48"/>
      <c r="G48"/>
    </row>
    <row r="49" spans="1:7" ht="18" x14ac:dyDescent="0.45">
      <c r="A49" s="1" t="s">
        <v>263</v>
      </c>
      <c r="B49" s="116">
        <v>65</v>
      </c>
      <c r="C49" s="1" t="s">
        <v>45</v>
      </c>
      <c r="D49" s="122"/>
      <c r="E49" s="122"/>
      <c r="F49"/>
      <c r="G49"/>
    </row>
    <row r="50" spans="1:7" ht="18" x14ac:dyDescent="0.45">
      <c r="A50" s="1" t="s">
        <v>263</v>
      </c>
      <c r="B50" s="116">
        <v>66</v>
      </c>
      <c r="C50" s="1" t="s">
        <v>45</v>
      </c>
      <c r="D50" s="122"/>
      <c r="E50" s="122"/>
      <c r="F50"/>
      <c r="G50"/>
    </row>
    <row r="51" spans="1:7" ht="18" x14ac:dyDescent="0.45">
      <c r="A51" s="1" t="s">
        <v>263</v>
      </c>
      <c r="B51" s="116">
        <v>67</v>
      </c>
      <c r="C51" s="1" t="s">
        <v>45</v>
      </c>
      <c r="D51" s="122"/>
      <c r="E51" s="122"/>
      <c r="F51"/>
      <c r="G51"/>
    </row>
    <row r="52" spans="1:7" ht="18" x14ac:dyDescent="0.45">
      <c r="A52" s="1" t="s">
        <v>263</v>
      </c>
      <c r="B52" s="116">
        <v>68</v>
      </c>
      <c r="C52" s="1" t="s">
        <v>45</v>
      </c>
      <c r="D52" s="122"/>
      <c r="E52" s="122"/>
      <c r="F52"/>
      <c r="G52"/>
    </row>
    <row r="53" spans="1:7" ht="18" x14ac:dyDescent="0.45">
      <c r="A53" s="1" t="s">
        <v>263</v>
      </c>
      <c r="B53" s="116">
        <v>69</v>
      </c>
      <c r="C53" s="1" t="s">
        <v>45</v>
      </c>
      <c r="D53" s="122"/>
      <c r="E53" s="122"/>
      <c r="F53"/>
      <c r="G53"/>
    </row>
    <row r="54" spans="1:7" ht="18" x14ac:dyDescent="0.45">
      <c r="A54" s="1" t="s">
        <v>263</v>
      </c>
      <c r="B54" s="115">
        <v>70</v>
      </c>
      <c r="C54" s="1" t="s">
        <v>45</v>
      </c>
      <c r="D54" s="122"/>
      <c r="E54" s="122"/>
      <c r="F54"/>
      <c r="G54"/>
    </row>
    <row r="55" spans="1:7" ht="18" x14ac:dyDescent="0.45">
      <c r="A55" s="1" t="s">
        <v>263</v>
      </c>
      <c r="B55" s="115">
        <v>71</v>
      </c>
      <c r="C55" s="1" t="s">
        <v>45</v>
      </c>
      <c r="D55" s="122"/>
      <c r="E55" s="122"/>
      <c r="F55"/>
      <c r="G55"/>
    </row>
    <row r="56" spans="1:7" ht="18" x14ac:dyDescent="0.45">
      <c r="A56" s="1" t="s">
        <v>263</v>
      </c>
      <c r="B56" s="115">
        <v>72</v>
      </c>
      <c r="C56" s="1" t="s">
        <v>45</v>
      </c>
      <c r="D56" s="122"/>
      <c r="E56" s="122"/>
      <c r="F56"/>
      <c r="G56"/>
    </row>
    <row r="57" spans="1:7" ht="18" x14ac:dyDescent="0.45">
      <c r="A57" s="1" t="s">
        <v>263</v>
      </c>
      <c r="B57" s="115">
        <v>73</v>
      </c>
      <c r="C57" s="1" t="s">
        <v>45</v>
      </c>
      <c r="D57" s="122"/>
      <c r="E57" s="122"/>
      <c r="F57"/>
      <c r="G57"/>
    </row>
    <row r="58" spans="1:7" ht="18" x14ac:dyDescent="0.45">
      <c r="A58" s="1" t="s">
        <v>263</v>
      </c>
      <c r="B58" s="115">
        <v>74</v>
      </c>
      <c r="C58" s="1" t="s">
        <v>45</v>
      </c>
      <c r="D58" s="122"/>
      <c r="E58" s="122"/>
      <c r="F58"/>
      <c r="G58"/>
    </row>
    <row r="59" spans="1:7" ht="18" x14ac:dyDescent="0.45">
      <c r="A59" s="1" t="s">
        <v>263</v>
      </c>
      <c r="B59" s="117">
        <v>40</v>
      </c>
      <c r="C59" s="1" t="s">
        <v>46</v>
      </c>
      <c r="D59" s="122"/>
      <c r="E59" s="122"/>
      <c r="F59"/>
      <c r="G59"/>
    </row>
    <row r="60" spans="1:7" ht="18" x14ac:dyDescent="0.45">
      <c r="A60" s="1" t="s">
        <v>263</v>
      </c>
      <c r="B60" s="117">
        <v>41</v>
      </c>
      <c r="C60" s="1" t="s">
        <v>46</v>
      </c>
      <c r="D60" s="122"/>
      <c r="E60" s="122"/>
      <c r="F60"/>
      <c r="G60"/>
    </row>
    <row r="61" spans="1:7" ht="18" x14ac:dyDescent="0.45">
      <c r="A61" s="1" t="s">
        <v>263</v>
      </c>
      <c r="B61" s="117">
        <v>42</v>
      </c>
      <c r="C61" s="1" t="s">
        <v>46</v>
      </c>
      <c r="D61" s="122"/>
      <c r="E61" s="122"/>
      <c r="F61"/>
      <c r="G61"/>
    </row>
    <row r="62" spans="1:7" ht="18" x14ac:dyDescent="0.45">
      <c r="A62" s="1" t="s">
        <v>263</v>
      </c>
      <c r="B62" s="117">
        <v>43</v>
      </c>
      <c r="C62" s="1" t="s">
        <v>46</v>
      </c>
      <c r="D62" s="122"/>
      <c r="E62" s="122"/>
      <c r="F62"/>
      <c r="G62"/>
    </row>
    <row r="63" spans="1:7" ht="18" x14ac:dyDescent="0.45">
      <c r="A63" s="1" t="s">
        <v>263</v>
      </c>
      <c r="B63" s="117">
        <v>44</v>
      </c>
      <c r="C63" s="1" t="s">
        <v>46</v>
      </c>
      <c r="D63" s="122"/>
      <c r="E63" s="122"/>
      <c r="F63"/>
      <c r="G63"/>
    </row>
    <row r="64" spans="1:7" ht="18" x14ac:dyDescent="0.45">
      <c r="A64" s="1" t="s">
        <v>263</v>
      </c>
      <c r="B64" s="118">
        <v>45</v>
      </c>
      <c r="C64" s="1" t="s">
        <v>46</v>
      </c>
      <c r="D64" s="122"/>
      <c r="E64" s="122"/>
      <c r="F64"/>
      <c r="G64"/>
    </row>
    <row r="65" spans="1:7" ht="18" x14ac:dyDescent="0.45">
      <c r="A65" s="1" t="s">
        <v>263</v>
      </c>
      <c r="B65" s="118">
        <v>46</v>
      </c>
      <c r="C65" s="1" t="s">
        <v>46</v>
      </c>
      <c r="D65" s="122"/>
      <c r="E65" s="122"/>
      <c r="F65"/>
      <c r="G65"/>
    </row>
    <row r="66" spans="1:7" ht="18" x14ac:dyDescent="0.45">
      <c r="A66" s="1" t="s">
        <v>263</v>
      </c>
      <c r="B66" s="118">
        <v>47</v>
      </c>
      <c r="C66" s="1" t="s">
        <v>46</v>
      </c>
      <c r="D66" s="122"/>
      <c r="E66" s="122"/>
      <c r="F66"/>
      <c r="G66"/>
    </row>
    <row r="67" spans="1:7" ht="18" x14ac:dyDescent="0.45">
      <c r="A67" s="1" t="s">
        <v>263</v>
      </c>
      <c r="B67" s="118">
        <v>48</v>
      </c>
      <c r="C67" s="1" t="s">
        <v>46</v>
      </c>
      <c r="D67" s="122"/>
      <c r="E67" s="122"/>
      <c r="F67"/>
      <c r="G67"/>
    </row>
    <row r="68" spans="1:7" ht="18" x14ac:dyDescent="0.45">
      <c r="A68" s="1" t="s">
        <v>263</v>
      </c>
      <c r="B68" s="118">
        <v>49</v>
      </c>
      <c r="C68" s="1" t="s">
        <v>46</v>
      </c>
      <c r="D68" s="122"/>
      <c r="E68" s="122"/>
      <c r="F68"/>
      <c r="G68"/>
    </row>
    <row r="69" spans="1:7" ht="18" x14ac:dyDescent="0.45">
      <c r="A69" s="1" t="s">
        <v>263</v>
      </c>
      <c r="B69" s="117">
        <v>50</v>
      </c>
      <c r="C69" s="1" t="s">
        <v>46</v>
      </c>
      <c r="D69" s="122"/>
      <c r="E69" s="122"/>
      <c r="F69"/>
      <c r="G69"/>
    </row>
    <row r="70" spans="1:7" ht="18" x14ac:dyDescent="0.45">
      <c r="A70" s="1" t="s">
        <v>263</v>
      </c>
      <c r="B70" s="117">
        <v>51</v>
      </c>
      <c r="C70" s="1" t="s">
        <v>46</v>
      </c>
      <c r="D70" s="122"/>
      <c r="E70" s="122"/>
      <c r="F70"/>
      <c r="G70"/>
    </row>
    <row r="71" spans="1:7" ht="18" x14ac:dyDescent="0.45">
      <c r="A71" s="1" t="s">
        <v>263</v>
      </c>
      <c r="B71" s="117">
        <v>52</v>
      </c>
      <c r="C71" s="1" t="s">
        <v>46</v>
      </c>
      <c r="D71" s="122"/>
      <c r="E71" s="122"/>
      <c r="F71"/>
      <c r="G71"/>
    </row>
    <row r="72" spans="1:7" ht="18" x14ac:dyDescent="0.45">
      <c r="A72" s="1" t="s">
        <v>263</v>
      </c>
      <c r="B72" s="117">
        <v>53</v>
      </c>
      <c r="C72" s="1" t="s">
        <v>46</v>
      </c>
      <c r="D72" s="122"/>
      <c r="E72" s="122"/>
      <c r="F72"/>
      <c r="G72"/>
    </row>
    <row r="73" spans="1:7" ht="18" x14ac:dyDescent="0.45">
      <c r="A73" s="1" t="s">
        <v>263</v>
      </c>
      <c r="B73" s="117">
        <v>54</v>
      </c>
      <c r="C73" s="1" t="s">
        <v>46</v>
      </c>
      <c r="D73" s="122"/>
      <c r="E73" s="122"/>
      <c r="F73"/>
      <c r="G73"/>
    </row>
    <row r="74" spans="1:7" ht="18" x14ac:dyDescent="0.45">
      <c r="A74" s="1" t="s">
        <v>263</v>
      </c>
      <c r="B74" s="118">
        <v>55</v>
      </c>
      <c r="C74" s="1" t="s">
        <v>46</v>
      </c>
      <c r="D74" s="122"/>
      <c r="E74" s="122"/>
      <c r="F74"/>
      <c r="G74"/>
    </row>
    <row r="75" spans="1:7" ht="18" x14ac:dyDescent="0.45">
      <c r="A75" s="1" t="s">
        <v>263</v>
      </c>
      <c r="B75" s="118">
        <v>56</v>
      </c>
      <c r="C75" s="1" t="s">
        <v>46</v>
      </c>
      <c r="D75" s="122"/>
      <c r="E75" s="122"/>
      <c r="F75"/>
      <c r="G75"/>
    </row>
    <row r="76" spans="1:7" ht="18" x14ac:dyDescent="0.45">
      <c r="A76" s="1" t="s">
        <v>263</v>
      </c>
      <c r="B76" s="118">
        <v>57</v>
      </c>
      <c r="C76" s="1" t="s">
        <v>46</v>
      </c>
      <c r="D76" s="122"/>
      <c r="E76" s="122"/>
      <c r="F76"/>
      <c r="G76"/>
    </row>
    <row r="77" spans="1:7" ht="18" x14ac:dyDescent="0.45">
      <c r="A77" s="1" t="s">
        <v>263</v>
      </c>
      <c r="B77" s="118">
        <v>58</v>
      </c>
      <c r="C77" s="1" t="s">
        <v>46</v>
      </c>
      <c r="D77" s="122"/>
      <c r="E77" s="122"/>
      <c r="F77"/>
      <c r="G77"/>
    </row>
    <row r="78" spans="1:7" ht="18" x14ac:dyDescent="0.45">
      <c r="A78" s="1" t="s">
        <v>263</v>
      </c>
      <c r="B78" s="118">
        <v>59</v>
      </c>
      <c r="C78" s="1" t="s">
        <v>46</v>
      </c>
      <c r="D78" s="122"/>
      <c r="E78" s="122"/>
      <c r="F78"/>
      <c r="G78"/>
    </row>
    <row r="79" spans="1:7" ht="18" x14ac:dyDescent="0.45">
      <c r="A79" s="1" t="s">
        <v>263</v>
      </c>
      <c r="B79" s="117">
        <v>60</v>
      </c>
      <c r="C79" s="1" t="s">
        <v>46</v>
      </c>
      <c r="D79" s="122"/>
      <c r="E79" s="122"/>
      <c r="F79"/>
      <c r="G79"/>
    </row>
    <row r="80" spans="1:7" ht="18" x14ac:dyDescent="0.45">
      <c r="A80" s="1" t="s">
        <v>263</v>
      </c>
      <c r="B80" s="117">
        <v>61</v>
      </c>
      <c r="C80" s="1" t="s">
        <v>46</v>
      </c>
      <c r="D80" s="122"/>
      <c r="E80" s="122"/>
      <c r="F80"/>
      <c r="G80"/>
    </row>
    <row r="81" spans="1:7" ht="18" x14ac:dyDescent="0.45">
      <c r="A81" s="1" t="s">
        <v>263</v>
      </c>
      <c r="B81" s="117">
        <v>62</v>
      </c>
      <c r="C81" s="1" t="s">
        <v>46</v>
      </c>
      <c r="D81" s="122"/>
      <c r="E81" s="122"/>
      <c r="F81"/>
      <c r="G81"/>
    </row>
    <row r="82" spans="1:7" ht="18" x14ac:dyDescent="0.45">
      <c r="A82" s="1" t="s">
        <v>263</v>
      </c>
      <c r="B82" s="117">
        <v>63</v>
      </c>
      <c r="C82" s="1" t="s">
        <v>46</v>
      </c>
      <c r="D82" s="122"/>
      <c r="E82" s="122"/>
      <c r="F82"/>
      <c r="G82"/>
    </row>
    <row r="83" spans="1:7" ht="18" x14ac:dyDescent="0.45">
      <c r="A83" s="1" t="s">
        <v>263</v>
      </c>
      <c r="B83" s="117">
        <v>64</v>
      </c>
      <c r="C83" s="1" t="s">
        <v>46</v>
      </c>
      <c r="D83" s="122"/>
      <c r="E83" s="122"/>
      <c r="F83"/>
      <c r="G83"/>
    </row>
    <row r="84" spans="1:7" ht="18" x14ac:dyDescent="0.45">
      <c r="A84" s="1" t="s">
        <v>263</v>
      </c>
      <c r="B84" s="118">
        <v>65</v>
      </c>
      <c r="C84" s="1" t="s">
        <v>46</v>
      </c>
      <c r="D84" s="122"/>
      <c r="E84" s="122"/>
      <c r="F84"/>
      <c r="G84"/>
    </row>
    <row r="85" spans="1:7" ht="18" x14ac:dyDescent="0.45">
      <c r="A85" s="1" t="s">
        <v>263</v>
      </c>
      <c r="B85" s="118">
        <v>66</v>
      </c>
      <c r="C85" s="1" t="s">
        <v>46</v>
      </c>
      <c r="D85" s="122"/>
      <c r="E85" s="122"/>
      <c r="F85"/>
      <c r="G85"/>
    </row>
    <row r="86" spans="1:7" ht="18" x14ac:dyDescent="0.45">
      <c r="A86" s="1" t="s">
        <v>263</v>
      </c>
      <c r="B86" s="118">
        <v>67</v>
      </c>
      <c r="C86" s="1" t="s">
        <v>46</v>
      </c>
      <c r="D86" s="122"/>
      <c r="E86" s="122"/>
      <c r="F86"/>
      <c r="G86"/>
    </row>
    <row r="87" spans="1:7" ht="18" x14ac:dyDescent="0.45">
      <c r="A87" s="1" t="s">
        <v>263</v>
      </c>
      <c r="B87" s="118">
        <v>68</v>
      </c>
      <c r="C87" s="1" t="s">
        <v>46</v>
      </c>
      <c r="D87" s="122"/>
      <c r="E87" s="122"/>
      <c r="F87"/>
      <c r="G87"/>
    </row>
    <row r="88" spans="1:7" ht="18" x14ac:dyDescent="0.45">
      <c r="A88" s="1" t="s">
        <v>263</v>
      </c>
      <c r="B88" s="118">
        <v>69</v>
      </c>
      <c r="C88" s="1" t="s">
        <v>46</v>
      </c>
      <c r="D88" s="122"/>
      <c r="E88" s="122"/>
      <c r="F88"/>
      <c r="G88"/>
    </row>
    <row r="89" spans="1:7" ht="18" x14ac:dyDescent="0.45">
      <c r="A89" s="1" t="s">
        <v>263</v>
      </c>
      <c r="B89" s="117">
        <v>70</v>
      </c>
      <c r="C89" s="1" t="s">
        <v>46</v>
      </c>
      <c r="D89" s="122"/>
      <c r="E89" s="122"/>
      <c r="F89"/>
      <c r="G89"/>
    </row>
    <row r="90" spans="1:7" ht="18" x14ac:dyDescent="0.45">
      <c r="A90" s="1" t="s">
        <v>263</v>
      </c>
      <c r="B90" s="117">
        <v>71</v>
      </c>
      <c r="C90" s="1" t="s">
        <v>46</v>
      </c>
      <c r="D90" s="122"/>
      <c r="E90" s="122"/>
      <c r="F90"/>
      <c r="G90"/>
    </row>
    <row r="91" spans="1:7" ht="18" x14ac:dyDescent="0.45">
      <c r="A91" s="1" t="s">
        <v>263</v>
      </c>
      <c r="B91" s="117">
        <v>72</v>
      </c>
      <c r="C91" s="1" t="s">
        <v>46</v>
      </c>
      <c r="D91" s="122"/>
      <c r="E91" s="122"/>
      <c r="F91"/>
      <c r="G91"/>
    </row>
    <row r="92" spans="1:7" ht="18" x14ac:dyDescent="0.45">
      <c r="A92" s="1" t="s">
        <v>263</v>
      </c>
      <c r="B92" s="117">
        <v>73</v>
      </c>
      <c r="C92" s="1" t="s">
        <v>46</v>
      </c>
      <c r="D92" s="122"/>
      <c r="E92" s="122"/>
      <c r="F92"/>
      <c r="G92"/>
    </row>
    <row r="93" spans="1:7" ht="18" x14ac:dyDescent="0.45">
      <c r="A93" s="1" t="s">
        <v>263</v>
      </c>
      <c r="B93" s="117">
        <v>74</v>
      </c>
      <c r="C93" s="1" t="s">
        <v>46</v>
      </c>
      <c r="D93" s="122"/>
      <c r="E93" s="122"/>
      <c r="F93"/>
      <c r="G93"/>
    </row>
  </sheetData>
  <mergeCells count="5">
    <mergeCell ref="D7:E7"/>
    <mergeCell ref="B7:C7"/>
    <mergeCell ref="A7:A8"/>
    <mergeCell ref="F7:F8"/>
    <mergeCell ref="G7:G8"/>
  </mergeCells>
  <phoneticPr fontId="1"/>
  <pageMargins left="0.70866141732283472" right="0.70866141732283472" top="0.74803149606299213" bottom="0.74803149606299213" header="0.31496062992125984" footer="0.31496062992125984"/>
  <pageSetup paperSize="9" scale="69" orientation="portrait" r:id="rId1"/>
  <headerFooter>
    <oddFooter>&amp;C&amp;"BIZ UDPゴシック,標準"&amp;12&amp;A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6BB0-21B2-4298-B11F-281E148F5F8E}">
  <sheetPr>
    <pageSetUpPr fitToPage="1"/>
  </sheetPr>
  <dimension ref="A1:J299"/>
  <sheetViews>
    <sheetView view="pageBreakPreview" zoomScale="71" zoomScaleNormal="73" zoomScaleSheetLayoutView="70" workbookViewId="0">
      <selection activeCell="B33" sqref="B33"/>
    </sheetView>
  </sheetViews>
  <sheetFormatPr defaultColWidth="58" defaultRowHeight="219.6" customHeight="1" x14ac:dyDescent="0.45"/>
  <cols>
    <col min="1" max="1" width="58" style="1"/>
    <col min="2" max="2" width="36" style="1" customWidth="1"/>
    <col min="3" max="10" width="14" style="80" customWidth="1"/>
    <col min="11" max="11" width="14" style="1" customWidth="1"/>
    <col min="12" max="16384" width="58" style="1"/>
  </cols>
  <sheetData>
    <row r="1" spans="1:10" ht="39" customHeight="1" x14ac:dyDescent="0.45">
      <c r="A1" s="221" t="s">
        <v>37</v>
      </c>
      <c r="B1" s="221"/>
      <c r="C1" s="221"/>
      <c r="D1" s="221"/>
      <c r="E1" s="221"/>
      <c r="F1" s="221"/>
      <c r="G1" s="221"/>
      <c r="H1" s="221"/>
      <c r="I1" s="221"/>
      <c r="J1" s="221"/>
    </row>
    <row r="2" spans="1:10" ht="67.2" customHeight="1" x14ac:dyDescent="0.45">
      <c r="A2" s="222" t="s">
        <v>363</v>
      </c>
      <c r="B2" s="222"/>
      <c r="C2" s="222"/>
      <c r="D2" s="222"/>
      <c r="E2" s="222"/>
      <c r="F2" s="222"/>
      <c r="G2" s="222"/>
      <c r="H2" s="222"/>
      <c r="I2" s="222"/>
      <c r="J2" s="222"/>
    </row>
    <row r="3" spans="1:10" s="38" customFormat="1" ht="16.8" customHeight="1" x14ac:dyDescent="0.45"/>
    <row r="4" spans="1:10" s="88" customFormat="1" ht="40.200000000000003" customHeight="1" x14ac:dyDescent="0.45">
      <c r="A4" s="43" t="str">
        <f>【03】データ入力!A4</f>
        <v>◆ データヘルス計画全体の指標</v>
      </c>
      <c r="B4" s="89"/>
      <c r="C4" s="90"/>
      <c r="D4" s="90"/>
      <c r="E4" s="90"/>
      <c r="F4" s="90"/>
      <c r="G4" s="90"/>
      <c r="H4" s="90"/>
      <c r="I4" s="90"/>
      <c r="J4" s="91"/>
    </row>
    <row r="5" spans="1:10" ht="28.5" customHeight="1" x14ac:dyDescent="0.45">
      <c r="J5" s="81"/>
    </row>
    <row r="6" spans="1:10" ht="28.5" customHeight="1" x14ac:dyDescent="0.45">
      <c r="B6" s="85" t="str">
        <f>【03】データ入力!A6</f>
        <v>No.1　平均余命</v>
      </c>
      <c r="C6" s="48"/>
      <c r="D6" s="48"/>
      <c r="E6" s="48"/>
      <c r="F6" s="48"/>
      <c r="G6" s="48"/>
      <c r="H6" s="48"/>
      <c r="I6" s="48"/>
      <c r="J6" s="48"/>
    </row>
    <row r="7" spans="1:10" ht="28.5" customHeight="1" x14ac:dyDescent="0.45">
      <c r="B7" s="86" t="str">
        <f>IF(【03】データ入力!A8="","-",【03】データ入力!A8)</f>
        <v>No.1　平均余命（男性）</v>
      </c>
      <c r="C7" s="87"/>
      <c r="D7" s="87"/>
      <c r="E7" s="87"/>
      <c r="F7" s="87"/>
      <c r="G7" s="87"/>
      <c r="H7" s="87"/>
      <c r="I7" s="87"/>
      <c r="J7" s="87"/>
    </row>
    <row r="8" spans="1:10" ht="28.5" customHeight="1" x14ac:dyDescent="0.45">
      <c r="C8" s="84" t="str">
        <f>IF(【03】データ入力!B8="","-",【03】データ入力!B8)</f>
        <v>R4
（2022）</v>
      </c>
      <c r="D8" s="84" t="str">
        <f>IF(【03】データ入力!C8="","-",【03】データ入力!C8)</f>
        <v>R5
（2023）</v>
      </c>
      <c r="E8" s="84" t="str">
        <f>IF(【03】データ入力!D8="","-",【03】データ入力!D8)</f>
        <v>R6
（2024）</v>
      </c>
      <c r="F8" s="84" t="str">
        <f>IF(【03】データ入力!E8="","-",【03】データ入力!E8)</f>
        <v>R7
（2025）</v>
      </c>
      <c r="G8" s="84" t="str">
        <f>IF(【03】データ入力!F8="","-",【03】データ入力!F8)</f>
        <v>R8
（2026）</v>
      </c>
      <c r="H8" s="84" t="str">
        <f>IF(【03】データ入力!G8="","-",【03】データ入力!G8)</f>
        <v>R9
（2027）</v>
      </c>
      <c r="I8" s="84" t="str">
        <f>IF(【03】データ入力!H8="","-",【03】データ入力!H8)</f>
        <v>R10
（2028）</v>
      </c>
      <c r="J8" s="84" t="str">
        <f>IF(【03】データ入力!I8="","-",【03】データ入力!I8)</f>
        <v>R11
（2029）</v>
      </c>
    </row>
    <row r="9" spans="1:10" ht="28.5" customHeight="1" x14ac:dyDescent="0.45">
      <c r="B9" s="83">
        <f>IF(【03】データ入力!A9="","-",【03】データ入力!A9)</f>
        <v>0</v>
      </c>
      <c r="C9" s="97" t="str">
        <f>IF(【03】データ入力!B9="","-",【03】データ入力!B9)</f>
        <v>-</v>
      </c>
      <c r="D9" s="97" t="str">
        <f>IF(【03】データ入力!C9="","-",【03】データ入力!C9)</f>
        <v>-</v>
      </c>
      <c r="E9" s="97" t="str">
        <f>IF(【03】データ入力!D9="","-",【03】データ入力!D9)</f>
        <v>-</v>
      </c>
      <c r="F9" s="97" t="str">
        <f>IF(【03】データ入力!E9="","-",【03】データ入力!E9)</f>
        <v>-</v>
      </c>
      <c r="G9" s="97" t="str">
        <f>IF(【03】データ入力!F9="","-",【03】データ入力!F9)</f>
        <v>-</v>
      </c>
      <c r="H9" s="97" t="str">
        <f>IF(【03】データ入力!G9="","-",【03】データ入力!G9)</f>
        <v>-</v>
      </c>
      <c r="I9" s="97" t="str">
        <f>IF(【03】データ入力!H9="","-",【03】データ入力!H9)</f>
        <v>-</v>
      </c>
      <c r="J9" s="97" t="str">
        <f>IF(【03】データ入力!I9="","-",【03】データ入力!I9)</f>
        <v>-</v>
      </c>
    </row>
    <row r="10" spans="1:10" ht="28.5" customHeight="1" x14ac:dyDescent="0.45">
      <c r="B10" s="83" t="str">
        <f>IF(【03】データ入力!A10="","-",【03】データ入力!A10)</f>
        <v>奈良県</v>
      </c>
      <c r="C10" s="97" t="str">
        <f>IF(【03】データ入力!B10="","-",【03】データ入力!B10)</f>
        <v>-</v>
      </c>
      <c r="D10" s="97" t="str">
        <f>IF(【03】データ入力!C10="","-",【03】データ入力!C10)</f>
        <v>-</v>
      </c>
      <c r="E10" s="97" t="str">
        <f>IF(【03】データ入力!D10="","-",【03】データ入力!D10)</f>
        <v>-</v>
      </c>
      <c r="F10" s="97" t="str">
        <f>IF(【03】データ入力!E10="","-",【03】データ入力!E10)</f>
        <v>-</v>
      </c>
      <c r="G10" s="97" t="str">
        <f>IF(【03】データ入力!F10="","-",【03】データ入力!F10)</f>
        <v>-</v>
      </c>
      <c r="H10" s="97" t="str">
        <f>IF(【03】データ入力!G10="","-",【03】データ入力!G10)</f>
        <v>-</v>
      </c>
      <c r="I10" s="97" t="str">
        <f>IF(【03】データ入力!H10="","-",【03】データ入力!H10)</f>
        <v>-</v>
      </c>
      <c r="J10" s="97" t="str">
        <f>IF(【03】データ入力!I10="","-",【03】データ入力!I10)</f>
        <v>-</v>
      </c>
    </row>
    <row r="11" spans="1:10" ht="28.5" customHeight="1" x14ac:dyDescent="0.45">
      <c r="B11" s="83" t="str">
        <f>IF(【03】データ入力!A11="","-",【03】データ入力!A11)</f>
        <v>県内順位</v>
      </c>
      <c r="C11" s="82" t="str">
        <f>IF(【03】データ入力!B11="","-",【03】データ入力!B11)</f>
        <v>-</v>
      </c>
      <c r="D11" s="82" t="str">
        <f>IF(【03】データ入力!C11="","-",【03】データ入力!C11)</f>
        <v>-</v>
      </c>
      <c r="E11" s="82" t="str">
        <f>IF(【03】データ入力!D11="","-",【03】データ入力!D11)</f>
        <v>-</v>
      </c>
      <c r="F11" s="82" t="str">
        <f>IF(【03】データ入力!E11="","-",【03】データ入力!E11)</f>
        <v>-</v>
      </c>
      <c r="G11" s="82" t="str">
        <f>IF(【03】データ入力!F11="","-",【03】データ入力!F11)</f>
        <v>-</v>
      </c>
      <c r="H11" s="82" t="str">
        <f>IF(【03】データ入力!G11="","-",【03】データ入力!G11)</f>
        <v>-</v>
      </c>
      <c r="I11" s="82" t="str">
        <f>IF(【03】データ入力!H11="","-",【03】データ入力!H11)</f>
        <v>-</v>
      </c>
      <c r="J11" s="82" t="str">
        <f>IF(【03】データ入力!I11="","-",【03】データ入力!I11)</f>
        <v>-</v>
      </c>
    </row>
    <row r="12" spans="1:10" ht="28.5" customHeight="1" x14ac:dyDescent="0.45">
      <c r="B12" s="83" t="str">
        <f>IF(【03】データ入力!A12="","-",【03】データ入力!A12)</f>
        <v>全国</v>
      </c>
      <c r="C12" s="97" t="str">
        <f>IF(【03】データ入力!B12="","-",【03】データ入力!B12)</f>
        <v>-</v>
      </c>
      <c r="D12" s="97" t="str">
        <f>IF(【03】データ入力!C12="","-",【03】データ入力!C12)</f>
        <v>-</v>
      </c>
      <c r="E12" s="97" t="str">
        <f>IF(【03】データ入力!D12="","-",【03】データ入力!D12)</f>
        <v>-</v>
      </c>
      <c r="F12" s="97" t="str">
        <f>IF(【03】データ入力!E12="","-",【03】データ入力!E12)</f>
        <v>-</v>
      </c>
      <c r="G12" s="97" t="str">
        <f>IF(【03】データ入力!F12="","-",【03】データ入力!F12)</f>
        <v>-</v>
      </c>
      <c r="H12" s="97" t="str">
        <f>IF(【03】データ入力!G12="","-",【03】データ入力!G12)</f>
        <v>-</v>
      </c>
      <c r="I12" s="97" t="str">
        <f>IF(【03】データ入力!H12="","-",【03】データ入力!H12)</f>
        <v>-</v>
      </c>
      <c r="J12" s="97" t="str">
        <f>IF(【03】データ入力!I12="","-",【03】データ入力!I12)</f>
        <v>-</v>
      </c>
    </row>
    <row r="13" spans="1:10" ht="28.5" customHeight="1" x14ac:dyDescent="0.45">
      <c r="B13" s="83" t="str">
        <f>IF(【03】データ入力!A13="","-",【03】データ入力!A13)</f>
        <v>目標値</v>
      </c>
      <c r="C13" s="97" t="str">
        <f>IF(【03】データ入力!B13="","-",【03】データ入力!B13)</f>
        <v>-</v>
      </c>
      <c r="D13" s="97" t="str">
        <f>IF(【03】データ入力!C13="","-",【03】データ入力!C13)</f>
        <v>-</v>
      </c>
      <c r="E13" s="97" t="str">
        <f>IF(【03】データ入力!D13="","-",【03】データ入力!D13)</f>
        <v>-</v>
      </c>
      <c r="F13" s="97" t="str">
        <f>IF(【03】データ入力!E13="","-",【03】データ入力!E13)</f>
        <v>-</v>
      </c>
      <c r="G13" s="97" t="str">
        <f>IF(【03】データ入力!F13="","-",【03】データ入力!F13)</f>
        <v>-</v>
      </c>
      <c r="H13" s="97" t="str">
        <f>IF(【03】データ入力!G13="","-",【03】データ入力!G13)</f>
        <v>-</v>
      </c>
      <c r="I13" s="97" t="str">
        <f>IF(【03】データ入力!H13="","-",【03】データ入力!H13)</f>
        <v>-</v>
      </c>
      <c r="J13" s="97" t="str">
        <f>IF(【03】データ入力!I13="","-",【03】データ入力!I13)</f>
        <v>-</v>
      </c>
    </row>
    <row r="14" spans="1:10" ht="28.5" customHeight="1" x14ac:dyDescent="0.45">
      <c r="J14" s="81" t="s">
        <v>218</v>
      </c>
    </row>
    <row r="15" spans="1:10" ht="28.5" customHeight="1" x14ac:dyDescent="0.45">
      <c r="B15" s="86" t="str">
        <f>IF(【03】データ入力!A15="","-",【03】データ入力!A15)</f>
        <v>No.1　平均余命（女性）</v>
      </c>
      <c r="C15" s="87"/>
      <c r="D15" s="87"/>
      <c r="E15" s="87"/>
      <c r="F15" s="87"/>
      <c r="G15" s="87"/>
      <c r="H15" s="87"/>
      <c r="I15" s="87"/>
      <c r="J15" s="87"/>
    </row>
    <row r="16" spans="1:10" ht="28.5" customHeight="1" x14ac:dyDescent="0.45">
      <c r="C16" s="84" t="str">
        <f>IF(【03】データ入力!B15="","-",【03】データ入力!B15)</f>
        <v>R4
（2022）</v>
      </c>
      <c r="D16" s="84" t="str">
        <f>IF(【03】データ入力!C15="","-",【03】データ入力!C15)</f>
        <v>R5
（2023）</v>
      </c>
      <c r="E16" s="84" t="str">
        <f>IF(【03】データ入力!D15="","-",【03】データ入力!D15)</f>
        <v>R6
（2024）</v>
      </c>
      <c r="F16" s="84" t="str">
        <f>IF(【03】データ入力!E15="","-",【03】データ入力!E15)</f>
        <v>R7
（2025）</v>
      </c>
      <c r="G16" s="84" t="str">
        <f>IF(【03】データ入力!F15="","-",【03】データ入力!F15)</f>
        <v>R8
（2026）</v>
      </c>
      <c r="H16" s="84" t="str">
        <f>IF(【03】データ入力!G15="","-",【03】データ入力!G15)</f>
        <v>R9
（2027）</v>
      </c>
      <c r="I16" s="84" t="str">
        <f>IF(【03】データ入力!H15="","-",【03】データ入力!H15)</f>
        <v>R10
（2028）</v>
      </c>
      <c r="J16" s="84" t="str">
        <f>IF(【03】データ入力!I15="","-",【03】データ入力!I15)</f>
        <v>R11
（2029）</v>
      </c>
    </row>
    <row r="17" spans="2:10" ht="28.5" customHeight="1" x14ac:dyDescent="0.45">
      <c r="B17" s="211">
        <f>IF(【03】データ入力!A16="","-",【03】データ入力!A16)</f>
        <v>0</v>
      </c>
      <c r="C17" s="97" t="str">
        <f>IF(【03】データ入力!B16="","-",【03】データ入力!B16)</f>
        <v>-</v>
      </c>
      <c r="D17" s="97" t="str">
        <f>IF(【03】データ入力!C16="","-",【03】データ入力!C16)</f>
        <v>-</v>
      </c>
      <c r="E17" s="97" t="str">
        <f>IF(【03】データ入力!D16="","-",【03】データ入力!D16)</f>
        <v>-</v>
      </c>
      <c r="F17" s="97" t="str">
        <f>IF(【03】データ入力!E16="","-",【03】データ入力!E16)</f>
        <v>-</v>
      </c>
      <c r="G17" s="97" t="str">
        <f>IF(【03】データ入力!F16="","-",【03】データ入力!F16)</f>
        <v>-</v>
      </c>
      <c r="H17" s="97" t="str">
        <f>IF(【03】データ入力!G16="","-",【03】データ入力!G16)</f>
        <v>-</v>
      </c>
      <c r="I17" s="97" t="str">
        <f>IF(【03】データ入力!H16="","-",【03】データ入力!H16)</f>
        <v>-</v>
      </c>
      <c r="J17" s="97" t="str">
        <f>IF(【03】データ入力!I16="","-",【03】データ入力!I16)</f>
        <v>-</v>
      </c>
    </row>
    <row r="18" spans="2:10" ht="28.5" customHeight="1" x14ac:dyDescent="0.45">
      <c r="B18" s="211" t="str">
        <f>IF(【03】データ入力!A17="","-",【03】データ入力!A17)</f>
        <v>奈良県</v>
      </c>
      <c r="C18" s="97" t="str">
        <f>IF(【03】データ入力!B17="","-",【03】データ入力!B17)</f>
        <v>-</v>
      </c>
      <c r="D18" s="97" t="str">
        <f>IF(【03】データ入力!C17="","-",【03】データ入力!C17)</f>
        <v>-</v>
      </c>
      <c r="E18" s="97" t="str">
        <f>IF(【03】データ入力!D17="","-",【03】データ入力!D17)</f>
        <v>-</v>
      </c>
      <c r="F18" s="97" t="str">
        <f>IF(【03】データ入力!E17="","-",【03】データ入力!E17)</f>
        <v>-</v>
      </c>
      <c r="G18" s="97" t="str">
        <f>IF(【03】データ入力!F17="","-",【03】データ入力!F17)</f>
        <v>-</v>
      </c>
      <c r="H18" s="97" t="str">
        <f>IF(【03】データ入力!G17="","-",【03】データ入力!G17)</f>
        <v>-</v>
      </c>
      <c r="I18" s="97" t="str">
        <f>IF(【03】データ入力!H17="","-",【03】データ入力!H17)</f>
        <v>-</v>
      </c>
      <c r="J18" s="97" t="str">
        <f>IF(【03】データ入力!I17="","-",【03】データ入力!I17)</f>
        <v>-</v>
      </c>
    </row>
    <row r="19" spans="2:10" ht="28.5" customHeight="1" x14ac:dyDescent="0.45">
      <c r="B19" s="211" t="str">
        <f>IF(【03】データ入力!A18="","-",【03】データ入力!A18)</f>
        <v>県内順位</v>
      </c>
      <c r="C19" s="97" t="str">
        <f>IF(【03】データ入力!B18="","-",【03】データ入力!B18)</f>
        <v>-</v>
      </c>
      <c r="D19" s="97" t="str">
        <f>IF(【03】データ入力!C18="","-",【03】データ入力!C18)</f>
        <v>-</v>
      </c>
      <c r="E19" s="97" t="str">
        <f>IF(【03】データ入力!D18="","-",【03】データ入力!D18)</f>
        <v>-</v>
      </c>
      <c r="F19" s="97" t="str">
        <f>IF(【03】データ入力!E18="","-",【03】データ入力!E18)</f>
        <v>-</v>
      </c>
      <c r="G19" s="97" t="str">
        <f>IF(【03】データ入力!F18="","-",【03】データ入力!F18)</f>
        <v>-</v>
      </c>
      <c r="H19" s="97" t="str">
        <f>IF(【03】データ入力!G18="","-",【03】データ入力!G18)</f>
        <v>-</v>
      </c>
      <c r="I19" s="97" t="str">
        <f>IF(【03】データ入力!H18="","-",【03】データ入力!H18)</f>
        <v>-</v>
      </c>
      <c r="J19" s="97" t="str">
        <f>IF(【03】データ入力!I18="","-",【03】データ入力!I18)</f>
        <v>-</v>
      </c>
    </row>
    <row r="20" spans="2:10" ht="28.5" customHeight="1" x14ac:dyDescent="0.45">
      <c r="B20" s="211" t="str">
        <f>IF(【03】データ入力!A19="","-",【03】データ入力!A19)</f>
        <v>全国</v>
      </c>
      <c r="C20" s="97" t="str">
        <f>IF(【03】データ入力!B19="","-",【03】データ入力!B19)</f>
        <v>-</v>
      </c>
      <c r="D20" s="97" t="str">
        <f>IF(【03】データ入力!C19="","-",【03】データ入力!C19)</f>
        <v>-</v>
      </c>
      <c r="E20" s="97" t="str">
        <f>IF(【03】データ入力!D19="","-",【03】データ入力!D19)</f>
        <v>-</v>
      </c>
      <c r="F20" s="97" t="str">
        <f>IF(【03】データ入力!E19="","-",【03】データ入力!E19)</f>
        <v>-</v>
      </c>
      <c r="G20" s="97" t="str">
        <f>IF(【03】データ入力!F19="","-",【03】データ入力!F19)</f>
        <v>-</v>
      </c>
      <c r="H20" s="97" t="str">
        <f>IF(【03】データ入力!G19="","-",【03】データ入力!G19)</f>
        <v>-</v>
      </c>
      <c r="I20" s="97" t="str">
        <f>IF(【03】データ入力!H19="","-",【03】データ入力!H19)</f>
        <v>-</v>
      </c>
      <c r="J20" s="97" t="str">
        <f>IF(【03】データ入力!I19="","-",【03】データ入力!I19)</f>
        <v>-</v>
      </c>
    </row>
    <row r="21" spans="2:10" ht="28.5" customHeight="1" x14ac:dyDescent="0.45">
      <c r="B21" s="211" t="str">
        <f>IF(【03】データ入力!A20="","-",【03】データ入力!A20)</f>
        <v>目標値</v>
      </c>
      <c r="C21" s="97" t="str">
        <f>IF(【03】データ入力!B20="","-",【03】データ入力!B20)</f>
        <v>-</v>
      </c>
      <c r="D21" s="97" t="str">
        <f>IF(【03】データ入力!C20="","-",【03】データ入力!C20)</f>
        <v>-</v>
      </c>
      <c r="E21" s="97" t="str">
        <f>IF(【03】データ入力!D20="","-",【03】データ入力!D20)</f>
        <v>-</v>
      </c>
      <c r="F21" s="97" t="str">
        <f>IF(【03】データ入力!E20="","-",【03】データ入力!E20)</f>
        <v>-</v>
      </c>
      <c r="G21" s="97" t="str">
        <f>IF(【03】データ入力!F20="","-",【03】データ入力!F20)</f>
        <v>-</v>
      </c>
      <c r="H21" s="97" t="str">
        <f>IF(【03】データ入力!G20="","-",【03】データ入力!G20)</f>
        <v>-</v>
      </c>
      <c r="I21" s="97" t="str">
        <f>IF(【03】データ入力!H20="","-",【03】データ入力!H20)</f>
        <v>-</v>
      </c>
      <c r="J21" s="97" t="str">
        <f>IF(【03】データ入力!I20="","-",【03】データ入力!I20)</f>
        <v>-</v>
      </c>
    </row>
    <row r="22" spans="2:10" ht="28.5" customHeight="1" x14ac:dyDescent="0.45">
      <c r="C22" s="213"/>
      <c r="D22" s="213"/>
      <c r="E22" s="213"/>
      <c r="F22" s="213"/>
      <c r="G22" s="213"/>
      <c r="H22" s="213"/>
      <c r="I22" s="213"/>
      <c r="J22" s="81" t="s">
        <v>218</v>
      </c>
    </row>
    <row r="23" spans="2:10" ht="28.5" customHeight="1" x14ac:dyDescent="0.45">
      <c r="J23" s="81"/>
    </row>
    <row r="24" spans="2:10" ht="28.5" customHeight="1" x14ac:dyDescent="0.45">
      <c r="B24" s="85" t="str">
        <f>【03】データ入力!A22</f>
        <v>No.2　平均自立期間（要介護2以上）</v>
      </c>
      <c r="C24" s="48"/>
      <c r="D24" s="48"/>
      <c r="E24" s="48"/>
      <c r="F24" s="48"/>
      <c r="G24" s="48"/>
      <c r="H24" s="48"/>
      <c r="I24" s="48"/>
      <c r="J24" s="48"/>
    </row>
    <row r="25" spans="2:10" ht="28.5" customHeight="1" x14ac:dyDescent="0.45">
      <c r="B25" s="86" t="str">
        <f>IF(【03】データ入力!A24="","-",【03】データ入力!A24)</f>
        <v>No.2　平均自立期間（男性）</v>
      </c>
      <c r="C25" s="87"/>
      <c r="D25" s="87"/>
      <c r="E25" s="87"/>
      <c r="F25" s="87"/>
      <c r="G25" s="87"/>
      <c r="H25" s="87"/>
      <c r="I25" s="87"/>
      <c r="J25" s="87"/>
    </row>
    <row r="26" spans="2:10" ht="28.5" customHeight="1" x14ac:dyDescent="0.45">
      <c r="C26" s="84" t="str">
        <f>IF(【03】データ入力!B24="","-",【03】データ入力!B24)</f>
        <v>R4
（2022）</v>
      </c>
      <c r="D26" s="84" t="str">
        <f>IF(【03】データ入力!C24="","-",【03】データ入力!C24)</f>
        <v>R5
（2023）</v>
      </c>
      <c r="E26" s="84" t="str">
        <f>IF(【03】データ入力!D24="","-",【03】データ入力!D24)</f>
        <v>R6
（2024）</v>
      </c>
      <c r="F26" s="84" t="str">
        <f>IF(【03】データ入力!E24="","-",【03】データ入力!E24)</f>
        <v>R7
（2025）</v>
      </c>
      <c r="G26" s="84" t="str">
        <f>IF(【03】データ入力!F24="","-",【03】データ入力!F24)</f>
        <v>R8
（2026）</v>
      </c>
      <c r="H26" s="84" t="str">
        <f>IF(【03】データ入力!G24="","-",【03】データ入力!G24)</f>
        <v>R9
（2027）</v>
      </c>
      <c r="I26" s="84" t="str">
        <f>IF(【03】データ入力!H24="","-",【03】データ入力!H24)</f>
        <v>R10
（2028）</v>
      </c>
      <c r="J26" s="84" t="str">
        <f>IF(【03】データ入力!I24="","-",【03】データ入力!I24)</f>
        <v>R11
（2029）</v>
      </c>
    </row>
    <row r="27" spans="2:10" ht="28.5" customHeight="1" x14ac:dyDescent="0.45">
      <c r="B27" s="83">
        <f>IF(【03】データ入力!A25="","-",【03】データ入力!A25)</f>
        <v>0</v>
      </c>
      <c r="C27" s="97" t="str">
        <f>IF(【03】データ入力!B25="","-",【03】データ入力!B25)</f>
        <v>-</v>
      </c>
      <c r="D27" s="97" t="str">
        <f>IF(【03】データ入力!C25="","-",【03】データ入力!C25)</f>
        <v>-</v>
      </c>
      <c r="E27" s="97" t="str">
        <f>IF(【03】データ入力!D25="","-",【03】データ入力!D25)</f>
        <v>-</v>
      </c>
      <c r="F27" s="97" t="str">
        <f>IF(【03】データ入力!E25="","-",【03】データ入力!E25)</f>
        <v>-</v>
      </c>
      <c r="G27" s="97" t="str">
        <f>IF(【03】データ入力!F25="","-",【03】データ入力!F25)</f>
        <v>-</v>
      </c>
      <c r="H27" s="97" t="str">
        <f>IF(【03】データ入力!G25="","-",【03】データ入力!G25)</f>
        <v>-</v>
      </c>
      <c r="I27" s="97" t="str">
        <f>IF(【03】データ入力!H25="","-",【03】データ入力!H25)</f>
        <v>-</v>
      </c>
      <c r="J27" s="97" t="str">
        <f>IF(【03】データ入力!I25="","-",【03】データ入力!I25)</f>
        <v>-</v>
      </c>
    </row>
    <row r="28" spans="2:10" ht="28.5" customHeight="1" x14ac:dyDescent="0.45">
      <c r="B28" s="83" t="str">
        <f>IF(【03】データ入力!A26="","-",【03】データ入力!A26)</f>
        <v>奈良県</v>
      </c>
      <c r="C28" s="97" t="str">
        <f>IF(【03】データ入力!B26="","-",【03】データ入力!B26)</f>
        <v>-</v>
      </c>
      <c r="D28" s="97" t="str">
        <f>IF(【03】データ入力!C26="","-",【03】データ入力!C26)</f>
        <v>-</v>
      </c>
      <c r="E28" s="97" t="str">
        <f>IF(【03】データ入力!D26="","-",【03】データ入力!D26)</f>
        <v>-</v>
      </c>
      <c r="F28" s="97" t="str">
        <f>IF(【03】データ入力!E26="","-",【03】データ入力!E26)</f>
        <v>-</v>
      </c>
      <c r="G28" s="97" t="str">
        <f>IF(【03】データ入力!F26="","-",【03】データ入力!F26)</f>
        <v>-</v>
      </c>
      <c r="H28" s="97" t="str">
        <f>IF(【03】データ入力!G26="","-",【03】データ入力!G26)</f>
        <v>-</v>
      </c>
      <c r="I28" s="97" t="str">
        <f>IF(【03】データ入力!H26="","-",【03】データ入力!H26)</f>
        <v>-</v>
      </c>
      <c r="J28" s="97" t="str">
        <f>IF(【03】データ入力!I26="","-",【03】データ入力!I26)</f>
        <v>-</v>
      </c>
    </row>
    <row r="29" spans="2:10" ht="28.5" customHeight="1" x14ac:dyDescent="0.45">
      <c r="B29" s="83" t="str">
        <f>IF(【03】データ入力!A27="","-",【03】データ入力!A27)</f>
        <v>県内順位</v>
      </c>
      <c r="C29" s="82" t="str">
        <f>IF(【03】データ入力!B27="","-",【03】データ入力!B27)</f>
        <v>-</v>
      </c>
      <c r="D29" s="82" t="str">
        <f>IF(【03】データ入力!C27="","-",【03】データ入力!C27)</f>
        <v>-</v>
      </c>
      <c r="E29" s="82" t="str">
        <f>IF(【03】データ入力!D27="","-",【03】データ入力!D27)</f>
        <v>-</v>
      </c>
      <c r="F29" s="82" t="str">
        <f>IF(【03】データ入力!E27="","-",【03】データ入力!E27)</f>
        <v>-</v>
      </c>
      <c r="G29" s="82" t="str">
        <f>IF(【03】データ入力!F27="","-",【03】データ入力!F27)</f>
        <v>-</v>
      </c>
      <c r="H29" s="82" t="str">
        <f>IF(【03】データ入力!G27="","-",【03】データ入力!G27)</f>
        <v>-</v>
      </c>
      <c r="I29" s="82" t="str">
        <f>IF(【03】データ入力!H27="","-",【03】データ入力!H27)</f>
        <v>-</v>
      </c>
      <c r="J29" s="82" t="str">
        <f>IF(【03】データ入力!I27="","-",【03】データ入力!I27)</f>
        <v>-</v>
      </c>
    </row>
    <row r="30" spans="2:10" ht="28.5" customHeight="1" x14ac:dyDescent="0.45">
      <c r="B30" s="83" t="str">
        <f>IF(【03】データ入力!A28="","-",【03】データ入力!A28)</f>
        <v>全国</v>
      </c>
      <c r="C30" s="97" t="str">
        <f>IF(【03】データ入力!B28="","-",【03】データ入力!B28)</f>
        <v>-</v>
      </c>
      <c r="D30" s="97" t="str">
        <f>IF(【03】データ入力!C28="","-",【03】データ入力!C28)</f>
        <v>-</v>
      </c>
      <c r="E30" s="97" t="str">
        <f>IF(【03】データ入力!D28="","-",【03】データ入力!D28)</f>
        <v>-</v>
      </c>
      <c r="F30" s="97" t="str">
        <f>IF(【03】データ入力!E28="","-",【03】データ入力!E28)</f>
        <v>-</v>
      </c>
      <c r="G30" s="97" t="str">
        <f>IF(【03】データ入力!F28="","-",【03】データ入力!F28)</f>
        <v>-</v>
      </c>
      <c r="H30" s="97" t="str">
        <f>IF(【03】データ入力!G28="","-",【03】データ入力!G28)</f>
        <v>-</v>
      </c>
      <c r="I30" s="97" t="str">
        <f>IF(【03】データ入力!H28="","-",【03】データ入力!H28)</f>
        <v>-</v>
      </c>
      <c r="J30" s="97" t="str">
        <f>IF(【03】データ入力!I28="","-",【03】データ入力!I28)</f>
        <v>-</v>
      </c>
    </row>
    <row r="31" spans="2:10" ht="28.5" customHeight="1" x14ac:dyDescent="0.45">
      <c r="B31" s="83" t="str">
        <f>IF(【03】データ入力!A29="","-",【03】データ入力!A29)</f>
        <v>目標値</v>
      </c>
      <c r="C31" s="97" t="str">
        <f>IF(【03】データ入力!B29="","-",【03】データ入力!B29)</f>
        <v>-</v>
      </c>
      <c r="D31" s="97" t="str">
        <f>IF(【03】データ入力!C29="","-",【03】データ入力!C29)</f>
        <v>-</v>
      </c>
      <c r="E31" s="97" t="str">
        <f>IF(【03】データ入力!D29="","-",【03】データ入力!D29)</f>
        <v>-</v>
      </c>
      <c r="F31" s="97" t="str">
        <f>IF(【03】データ入力!E29="","-",【03】データ入力!E29)</f>
        <v>-</v>
      </c>
      <c r="G31" s="97" t="str">
        <f>IF(【03】データ入力!F29="","-",【03】データ入力!F29)</f>
        <v>-</v>
      </c>
      <c r="H31" s="97" t="str">
        <f>IF(【03】データ入力!G29="","-",【03】データ入力!G29)</f>
        <v>-</v>
      </c>
      <c r="I31" s="97" t="str">
        <f>IF(【03】データ入力!H29="","-",【03】データ入力!H29)</f>
        <v>-</v>
      </c>
      <c r="J31" s="97" t="str">
        <f>IF(【03】データ入力!I29="","-",【03】データ入力!I29)</f>
        <v>-</v>
      </c>
    </row>
    <row r="32" spans="2:10" ht="28.5" customHeight="1" x14ac:dyDescent="0.45">
      <c r="J32" s="81" t="s">
        <v>218</v>
      </c>
    </row>
    <row r="33" spans="2:10" ht="28.5" customHeight="1" x14ac:dyDescent="0.45">
      <c r="B33" s="86" t="str">
        <f>IF(【03】データ入力!A31="","-",【03】データ入力!A31)</f>
        <v>No.2　平均自立期間（女性）</v>
      </c>
      <c r="C33" s="87"/>
      <c r="D33" s="87"/>
      <c r="E33" s="87"/>
      <c r="F33" s="87"/>
      <c r="G33" s="87"/>
      <c r="H33" s="87"/>
      <c r="I33" s="87"/>
      <c r="J33" s="87"/>
    </row>
    <row r="34" spans="2:10" ht="28.5" customHeight="1" x14ac:dyDescent="0.45">
      <c r="C34" s="84" t="str">
        <f>IF(【03】データ入力!B31="","-",【03】データ入力!B31)</f>
        <v>R4
（2022）</v>
      </c>
      <c r="D34" s="84" t="str">
        <f>IF(【03】データ入力!C31="","-",【03】データ入力!C31)</f>
        <v>R5
（2023）</v>
      </c>
      <c r="E34" s="84" t="str">
        <f>IF(【03】データ入力!D31="","-",【03】データ入力!D31)</f>
        <v>R6
（2024）</v>
      </c>
      <c r="F34" s="84" t="str">
        <f>IF(【03】データ入力!E31="","-",【03】データ入力!E31)</f>
        <v>R7
（2025）</v>
      </c>
      <c r="G34" s="84" t="str">
        <f>IF(【03】データ入力!F31="","-",【03】データ入力!F31)</f>
        <v>R8
（2026）</v>
      </c>
      <c r="H34" s="84" t="str">
        <f>IF(【03】データ入力!G31="","-",【03】データ入力!G31)</f>
        <v>R9
（2027）</v>
      </c>
      <c r="I34" s="84" t="str">
        <f>IF(【03】データ入力!H31="","-",【03】データ入力!H31)</f>
        <v>R10
（2028）</v>
      </c>
      <c r="J34" s="84" t="str">
        <f>IF(【03】データ入力!I31="","-",【03】データ入力!I31)</f>
        <v>R11
（2029）</v>
      </c>
    </row>
    <row r="35" spans="2:10" ht="28.5" customHeight="1" x14ac:dyDescent="0.45">
      <c r="B35" s="211">
        <f>IF(【03】データ入力!A32="","-",【03】データ入力!A32)</f>
        <v>0</v>
      </c>
      <c r="C35" s="97" t="str">
        <f>IF(【03】データ入力!B32="","-",【03】データ入力!B32)</f>
        <v>-</v>
      </c>
      <c r="D35" s="97" t="str">
        <f>IF(【03】データ入力!C32="","-",【03】データ入力!C32)</f>
        <v>-</v>
      </c>
      <c r="E35" s="97" t="str">
        <f>IF(【03】データ入力!D32="","-",【03】データ入力!D32)</f>
        <v>-</v>
      </c>
      <c r="F35" s="97" t="str">
        <f>IF(【03】データ入力!E32="","-",【03】データ入力!E32)</f>
        <v>-</v>
      </c>
      <c r="G35" s="97" t="str">
        <f>IF(【03】データ入力!F32="","-",【03】データ入力!F32)</f>
        <v>-</v>
      </c>
      <c r="H35" s="97" t="str">
        <f>IF(【03】データ入力!G32="","-",【03】データ入力!G32)</f>
        <v>-</v>
      </c>
      <c r="I35" s="97" t="str">
        <f>IF(【03】データ入力!H32="","-",【03】データ入力!H32)</f>
        <v>-</v>
      </c>
      <c r="J35" s="97" t="str">
        <f>IF(【03】データ入力!I32="","-",【03】データ入力!I32)</f>
        <v>-</v>
      </c>
    </row>
    <row r="36" spans="2:10" ht="28.5" customHeight="1" x14ac:dyDescent="0.45">
      <c r="B36" s="211" t="str">
        <f>IF(【03】データ入力!A33="","-",【03】データ入力!A33)</f>
        <v>奈良県</v>
      </c>
      <c r="C36" s="97" t="str">
        <f>IF(【03】データ入力!B33="","-",【03】データ入力!B33)</f>
        <v>-</v>
      </c>
      <c r="D36" s="97" t="str">
        <f>IF(【03】データ入力!C33="","-",【03】データ入力!C33)</f>
        <v>-</v>
      </c>
      <c r="E36" s="97" t="str">
        <f>IF(【03】データ入力!D33="","-",【03】データ入力!D33)</f>
        <v>-</v>
      </c>
      <c r="F36" s="97" t="str">
        <f>IF(【03】データ入力!E33="","-",【03】データ入力!E33)</f>
        <v>-</v>
      </c>
      <c r="G36" s="97" t="str">
        <f>IF(【03】データ入力!F33="","-",【03】データ入力!F33)</f>
        <v>-</v>
      </c>
      <c r="H36" s="97" t="str">
        <f>IF(【03】データ入力!G33="","-",【03】データ入力!G33)</f>
        <v>-</v>
      </c>
      <c r="I36" s="97" t="str">
        <f>IF(【03】データ入力!H33="","-",【03】データ入力!H33)</f>
        <v>-</v>
      </c>
      <c r="J36" s="97" t="str">
        <f>IF(【03】データ入力!I33="","-",【03】データ入力!I33)</f>
        <v>-</v>
      </c>
    </row>
    <row r="37" spans="2:10" ht="28.5" customHeight="1" x14ac:dyDescent="0.45">
      <c r="B37" s="211" t="str">
        <f>IF(【03】データ入力!A34="","-",【03】データ入力!A34)</f>
        <v>県内順位</v>
      </c>
      <c r="C37" s="212" t="str">
        <f>IF(【03】データ入力!B34="","-",【03】データ入力!B34)</f>
        <v>-</v>
      </c>
      <c r="D37" s="212" t="str">
        <f>IF(【03】データ入力!C34="","-",【03】データ入力!C34)</f>
        <v>-</v>
      </c>
      <c r="E37" s="212" t="str">
        <f>IF(【03】データ入力!D34="","-",【03】データ入力!D34)</f>
        <v>-</v>
      </c>
      <c r="F37" s="212" t="str">
        <f>IF(【03】データ入力!E34="","-",【03】データ入力!E34)</f>
        <v>-</v>
      </c>
      <c r="G37" s="212" t="str">
        <f>IF(【03】データ入力!F34="","-",【03】データ入力!F34)</f>
        <v>-</v>
      </c>
      <c r="H37" s="212" t="str">
        <f>IF(【03】データ入力!G34="","-",【03】データ入力!G34)</f>
        <v>-</v>
      </c>
      <c r="I37" s="212" t="str">
        <f>IF(【03】データ入力!H34="","-",【03】データ入力!H34)</f>
        <v>-</v>
      </c>
      <c r="J37" s="212" t="str">
        <f>IF(【03】データ入力!I34="","-",【03】データ入力!I34)</f>
        <v>-</v>
      </c>
    </row>
    <row r="38" spans="2:10" ht="28.5" customHeight="1" x14ac:dyDescent="0.45">
      <c r="B38" s="211" t="str">
        <f>IF(【03】データ入力!A35="","-",【03】データ入力!A35)</f>
        <v>全国</v>
      </c>
      <c r="C38" s="97" t="str">
        <f>IF(【03】データ入力!B35="","-",【03】データ入力!B35)</f>
        <v>-</v>
      </c>
      <c r="D38" s="97" t="str">
        <f>IF(【03】データ入力!C35="","-",【03】データ入力!C35)</f>
        <v>-</v>
      </c>
      <c r="E38" s="97" t="str">
        <f>IF(【03】データ入力!D35="","-",【03】データ入力!D35)</f>
        <v>-</v>
      </c>
      <c r="F38" s="97" t="str">
        <f>IF(【03】データ入力!E35="","-",【03】データ入力!E35)</f>
        <v>-</v>
      </c>
      <c r="G38" s="97" t="str">
        <f>IF(【03】データ入力!F35="","-",【03】データ入力!F35)</f>
        <v>-</v>
      </c>
      <c r="H38" s="97" t="str">
        <f>IF(【03】データ入力!G35="","-",【03】データ入力!G35)</f>
        <v>-</v>
      </c>
      <c r="I38" s="97" t="str">
        <f>IF(【03】データ入力!H35="","-",【03】データ入力!H35)</f>
        <v>-</v>
      </c>
      <c r="J38" s="97" t="str">
        <f>IF(【03】データ入力!I35="","-",【03】データ入力!I35)</f>
        <v>-</v>
      </c>
    </row>
    <row r="39" spans="2:10" ht="28.5" customHeight="1" x14ac:dyDescent="0.45">
      <c r="B39" s="211" t="str">
        <f>IF(【03】データ入力!A36="","-",【03】データ入力!A36)</f>
        <v>目標値</v>
      </c>
      <c r="C39" s="97" t="str">
        <f>IF(【03】データ入力!B36="","-",【03】データ入力!B36)</f>
        <v>-</v>
      </c>
      <c r="D39" s="97" t="str">
        <f>IF(【03】データ入力!C36="","-",【03】データ入力!C36)</f>
        <v>-</v>
      </c>
      <c r="E39" s="97" t="str">
        <f>IF(【03】データ入力!D36="","-",【03】データ入力!D36)</f>
        <v>-</v>
      </c>
      <c r="F39" s="97" t="str">
        <f>IF(【03】データ入力!E36="","-",【03】データ入力!E36)</f>
        <v>-</v>
      </c>
      <c r="G39" s="97" t="str">
        <f>IF(【03】データ入力!F36="","-",【03】データ入力!F36)</f>
        <v>-</v>
      </c>
      <c r="H39" s="97" t="str">
        <f>IF(【03】データ入力!G36="","-",【03】データ入力!G36)</f>
        <v>-</v>
      </c>
      <c r="I39" s="97" t="str">
        <f>IF(【03】データ入力!H36="","-",【03】データ入力!H36)</f>
        <v>-</v>
      </c>
      <c r="J39" s="97" t="str">
        <f>IF(【03】データ入力!I36="","-",【03】データ入力!I36)</f>
        <v>-</v>
      </c>
    </row>
    <row r="40" spans="2:10" ht="28.5" customHeight="1" x14ac:dyDescent="0.45">
      <c r="C40" s="213"/>
      <c r="D40" s="213"/>
      <c r="E40" s="213"/>
      <c r="F40" s="213"/>
      <c r="G40" s="213"/>
      <c r="H40" s="213"/>
      <c r="I40" s="213"/>
      <c r="J40" s="81" t="s">
        <v>218</v>
      </c>
    </row>
    <row r="41" spans="2:10" ht="28.5" customHeight="1" x14ac:dyDescent="0.45">
      <c r="J41" s="81"/>
    </row>
    <row r="42" spans="2:10" ht="28.5" customHeight="1" x14ac:dyDescent="0.45">
      <c r="B42" s="85" t="str">
        <f>【03】データ入力!A38</f>
        <v>No.3　一人当たり医科医療費（入院・外来）　※性・年齢調整値　</v>
      </c>
      <c r="C42" s="48"/>
      <c r="D42" s="48"/>
      <c r="E42" s="48"/>
      <c r="F42" s="48"/>
      <c r="G42" s="48"/>
      <c r="H42" s="48"/>
      <c r="I42" s="48"/>
      <c r="J42" s="48"/>
    </row>
    <row r="43" spans="2:10" ht="28.5" customHeight="1" x14ac:dyDescent="0.45">
      <c r="B43" s="86" t="str">
        <f>IF(【03】データ入力!A41="","-",【03】データ入力!A41)</f>
        <v>No.3　一人当たり医科医療費（入院）
※性・年齢調整値</v>
      </c>
      <c r="C43" s="87"/>
      <c r="D43" s="87"/>
      <c r="E43" s="87"/>
      <c r="F43" s="87"/>
      <c r="G43" s="87"/>
      <c r="H43" s="87"/>
      <c r="I43" s="87"/>
      <c r="J43" s="87"/>
    </row>
    <row r="44" spans="2:10" ht="28.5" customHeight="1" x14ac:dyDescent="0.45">
      <c r="C44" s="84" t="str">
        <f>IF(【03】データ入力!B41="","-",【03】データ入力!B41)</f>
        <v>R4
（2022）</v>
      </c>
      <c r="D44" s="84" t="str">
        <f>IF(【03】データ入力!C41="","-",【03】データ入力!C41)</f>
        <v>R5
（2023）</v>
      </c>
      <c r="E44" s="84" t="str">
        <f>IF(【03】データ入力!D41="","-",【03】データ入力!D41)</f>
        <v>R6
（2024）</v>
      </c>
      <c r="F44" s="84" t="str">
        <f>IF(【03】データ入力!E41="","-",【03】データ入力!E41)</f>
        <v>R7
（2025）</v>
      </c>
      <c r="G44" s="84" t="str">
        <f>IF(【03】データ入力!F41="","-",【03】データ入力!F41)</f>
        <v>R8
（2026）</v>
      </c>
      <c r="H44" s="84" t="str">
        <f>IF(【03】データ入力!G41="","-",【03】データ入力!G41)</f>
        <v>R9
（2027）</v>
      </c>
      <c r="I44" s="84" t="str">
        <f>IF(【03】データ入力!H41="","-",【03】データ入力!H41)</f>
        <v>R10
（2028）</v>
      </c>
      <c r="J44" s="84" t="str">
        <f>IF(【03】データ入力!I41="","-",【03】データ入力!I41)</f>
        <v>R11
（2029）</v>
      </c>
    </row>
    <row r="45" spans="2:10" ht="28.5" customHeight="1" x14ac:dyDescent="0.45">
      <c r="B45" s="83">
        <f>IF(【03】データ入力!A42="","-",【03】データ入力!A42)</f>
        <v>0</v>
      </c>
      <c r="C45" s="100" t="str">
        <f>IF(【03】データ入力!B42="","-",【03】データ入力!B42)</f>
        <v>-</v>
      </c>
      <c r="D45" s="100" t="str">
        <f>IF(【03】データ入力!C42="","-",【03】データ入力!C42)</f>
        <v>-</v>
      </c>
      <c r="E45" s="100" t="str">
        <f>IF(【03】データ入力!D42="","-",【03】データ入力!D42)</f>
        <v>-</v>
      </c>
      <c r="F45" s="100" t="str">
        <f>IF(【03】データ入力!E42="","-",【03】データ入力!E42)</f>
        <v>-</v>
      </c>
      <c r="G45" s="100" t="str">
        <f>IF(【03】データ入力!F42="","-",【03】データ入力!F42)</f>
        <v>-</v>
      </c>
      <c r="H45" s="100" t="str">
        <f>IF(【03】データ入力!G42="","-",【03】データ入力!G42)</f>
        <v>-</v>
      </c>
      <c r="I45" s="100" t="str">
        <f>IF(【03】データ入力!H42="","-",【03】データ入力!H42)</f>
        <v>-</v>
      </c>
      <c r="J45" s="100" t="str">
        <f>IF(【03】データ入力!I42="","-",【03】データ入力!I42)</f>
        <v>-</v>
      </c>
    </row>
    <row r="46" spans="2:10" ht="28.5" customHeight="1" x14ac:dyDescent="0.45">
      <c r="B46" s="83" t="str">
        <f>IF(【03】データ入力!A43="","-",【03】データ入力!A43)</f>
        <v>奈良県</v>
      </c>
      <c r="C46" s="100" t="str">
        <f>IF(【03】データ入力!B43="","-",【03】データ入力!B43)</f>
        <v>-</v>
      </c>
      <c r="D46" s="100" t="str">
        <f>IF(【03】データ入力!C43="","-",【03】データ入力!C43)</f>
        <v>-</v>
      </c>
      <c r="E46" s="100" t="str">
        <f>IF(【03】データ入力!D43="","-",【03】データ入力!D43)</f>
        <v>-</v>
      </c>
      <c r="F46" s="100" t="str">
        <f>IF(【03】データ入力!E43="","-",【03】データ入力!E43)</f>
        <v>-</v>
      </c>
      <c r="G46" s="100" t="str">
        <f>IF(【03】データ入力!F43="","-",【03】データ入力!F43)</f>
        <v>-</v>
      </c>
      <c r="H46" s="100" t="str">
        <f>IF(【03】データ入力!G43="","-",【03】データ入力!G43)</f>
        <v>-</v>
      </c>
      <c r="I46" s="100" t="str">
        <f>IF(【03】データ入力!H43="","-",【03】データ入力!H43)</f>
        <v>-</v>
      </c>
      <c r="J46" s="100" t="str">
        <f>IF(【03】データ入力!I43="","-",【03】データ入力!I43)</f>
        <v>-</v>
      </c>
    </row>
    <row r="47" spans="2:10" ht="28.5" customHeight="1" x14ac:dyDescent="0.45">
      <c r="B47" s="83" t="str">
        <f>IF(【03】データ入力!A44="","-",【03】データ入力!A44)</f>
        <v>県内順位</v>
      </c>
      <c r="C47" s="82" t="str">
        <f>IF(【03】データ入力!B44="","-",【03】データ入力!B44)</f>
        <v>-</v>
      </c>
      <c r="D47" s="82" t="str">
        <f>IF(【03】データ入力!C44="","-",【03】データ入力!C44)</f>
        <v>-</v>
      </c>
      <c r="E47" s="82" t="str">
        <f>IF(【03】データ入力!D44="","-",【03】データ入力!D44)</f>
        <v>-</v>
      </c>
      <c r="F47" s="82" t="str">
        <f>IF(【03】データ入力!E44="","-",【03】データ入力!E44)</f>
        <v>-</v>
      </c>
      <c r="G47" s="82" t="str">
        <f>IF(【03】データ入力!F44="","-",【03】データ入力!F44)</f>
        <v>-</v>
      </c>
      <c r="H47" s="82" t="str">
        <f>IF(【03】データ入力!G44="","-",【03】データ入力!G44)</f>
        <v>-</v>
      </c>
      <c r="I47" s="82" t="str">
        <f>IF(【03】データ入力!H44="","-",【03】データ入力!H44)</f>
        <v>-</v>
      </c>
      <c r="J47" s="82" t="str">
        <f>IF(【03】データ入力!I44="","-",【03】データ入力!I44)</f>
        <v>-</v>
      </c>
    </row>
    <row r="48" spans="2:10" ht="28.5" customHeight="1" x14ac:dyDescent="0.45">
      <c r="B48" s="83" t="str">
        <f>IF(【03】データ入力!A45="","-",【03】データ入力!A45)</f>
        <v>全国</v>
      </c>
      <c r="C48" s="100" t="str">
        <f>IF(【03】データ入力!B45="","-",【03】データ入力!B45)</f>
        <v>-</v>
      </c>
      <c r="D48" s="100" t="str">
        <f>IF(【03】データ入力!C45="","-",【03】データ入力!C45)</f>
        <v>-</v>
      </c>
      <c r="E48" s="100" t="str">
        <f>IF(【03】データ入力!D45="","-",【03】データ入力!D45)</f>
        <v>-</v>
      </c>
      <c r="F48" s="100" t="str">
        <f>IF(【03】データ入力!E45="","-",【03】データ入力!E45)</f>
        <v>-</v>
      </c>
      <c r="G48" s="100" t="str">
        <f>IF(【03】データ入力!F45="","-",【03】データ入力!F45)</f>
        <v>-</v>
      </c>
      <c r="H48" s="100" t="str">
        <f>IF(【03】データ入力!G45="","-",【03】データ入力!G45)</f>
        <v>-</v>
      </c>
      <c r="I48" s="100" t="str">
        <f>IF(【03】データ入力!H45="","-",【03】データ入力!H45)</f>
        <v>-</v>
      </c>
      <c r="J48" s="100" t="str">
        <f>IF(【03】データ入力!I45="","-",【03】データ入力!I45)</f>
        <v>-</v>
      </c>
    </row>
    <row r="49" spans="2:10" ht="28.5" customHeight="1" x14ac:dyDescent="0.45">
      <c r="B49" s="83" t="str">
        <f>IF(【03】データ入力!A46="","-",【03】データ入力!A46)</f>
        <v>目標値</v>
      </c>
      <c r="C49" s="100" t="str">
        <f>IF(【03】データ入力!B46="","-",【03】データ入力!B46)</f>
        <v>-</v>
      </c>
      <c r="D49" s="100" t="str">
        <f>IF(【03】データ入力!C46="","-",【03】データ入力!C46)</f>
        <v>-</v>
      </c>
      <c r="E49" s="100" t="str">
        <f>IF(【03】データ入力!D46="","-",【03】データ入力!D46)</f>
        <v>-</v>
      </c>
      <c r="F49" s="100" t="str">
        <f>IF(【03】データ入力!E46="","-",【03】データ入力!E46)</f>
        <v>-</v>
      </c>
      <c r="G49" s="100" t="str">
        <f>IF(【03】データ入力!F46="","-",【03】データ入力!F46)</f>
        <v>-</v>
      </c>
      <c r="H49" s="100" t="str">
        <f>IF(【03】データ入力!G46="","-",【03】データ入力!G46)</f>
        <v>-</v>
      </c>
      <c r="I49" s="100" t="str">
        <f>IF(【03】データ入力!H46="","-",【03】データ入力!H46)</f>
        <v>-</v>
      </c>
      <c r="J49" s="100" t="str">
        <f>IF(【03】データ入力!I46="","-",【03】データ入力!I46)</f>
        <v>-</v>
      </c>
    </row>
    <row r="50" spans="2:10" ht="28.5" customHeight="1" x14ac:dyDescent="0.45">
      <c r="J50" s="81" t="s">
        <v>219</v>
      </c>
    </row>
    <row r="51" spans="2:10" ht="28.5" customHeight="1" x14ac:dyDescent="0.45">
      <c r="J51" s="81"/>
    </row>
    <row r="52" spans="2:10" ht="28.5" customHeight="1" x14ac:dyDescent="0.45">
      <c r="B52" s="86" t="str">
        <f>IF(【03】データ入力!A48="","-",【03】データ入力!A48)</f>
        <v>No.3　一人当たり医科医療費（外来）
※性・年齢調整値</v>
      </c>
      <c r="C52" s="87"/>
      <c r="D52" s="87"/>
      <c r="E52" s="87"/>
      <c r="F52" s="87"/>
      <c r="G52" s="87"/>
      <c r="H52" s="87"/>
      <c r="I52" s="87"/>
      <c r="J52" s="87"/>
    </row>
    <row r="53" spans="2:10" ht="28.5" customHeight="1" x14ac:dyDescent="0.45">
      <c r="C53" s="84" t="str">
        <f>IF(【03】データ入力!B48="","-",【03】データ入力!B48)</f>
        <v>R4
（2022）</v>
      </c>
      <c r="D53" s="84" t="str">
        <f>IF(【03】データ入力!C48="","-",【03】データ入力!C48)</f>
        <v>R5
（2023）</v>
      </c>
      <c r="E53" s="84" t="str">
        <f>IF(【03】データ入力!D48="","-",【03】データ入力!D48)</f>
        <v>R6
（2024）</v>
      </c>
      <c r="F53" s="84" t="str">
        <f>IF(【03】データ入力!E48="","-",【03】データ入力!E48)</f>
        <v>R7
（2025）</v>
      </c>
      <c r="G53" s="84" t="str">
        <f>IF(【03】データ入力!F48="","-",【03】データ入力!F48)</f>
        <v>R8
（2026）</v>
      </c>
      <c r="H53" s="84" t="str">
        <f>IF(【03】データ入力!G48="","-",【03】データ入力!G48)</f>
        <v>R9
（2027）</v>
      </c>
      <c r="I53" s="84" t="str">
        <f>IF(【03】データ入力!H48="","-",【03】データ入力!H48)</f>
        <v>R10
（2028）</v>
      </c>
      <c r="J53" s="84" t="str">
        <f>IF(【03】データ入力!I48="","-",【03】データ入力!I48)</f>
        <v>R11
（2029）</v>
      </c>
    </row>
    <row r="54" spans="2:10" ht="28.5" customHeight="1" x14ac:dyDescent="0.45">
      <c r="B54" s="83">
        <f>IF(【03】データ入力!A49="","-",【03】データ入力!A49)</f>
        <v>0</v>
      </c>
      <c r="C54" s="100" t="str">
        <f>IF(【03】データ入力!B49="","-",【03】データ入力!B49)</f>
        <v>-</v>
      </c>
      <c r="D54" s="100" t="str">
        <f>IF(【03】データ入力!C49="","-",【03】データ入力!C49)</f>
        <v>-</v>
      </c>
      <c r="E54" s="100" t="str">
        <f>IF(【03】データ入力!D49="","-",【03】データ入力!D49)</f>
        <v>-</v>
      </c>
      <c r="F54" s="100" t="str">
        <f>IF(【03】データ入力!E49="","-",【03】データ入力!E49)</f>
        <v>-</v>
      </c>
      <c r="G54" s="100" t="str">
        <f>IF(【03】データ入力!F49="","-",【03】データ入力!F49)</f>
        <v>-</v>
      </c>
      <c r="H54" s="100" t="str">
        <f>IF(【03】データ入力!G49="","-",【03】データ入力!G49)</f>
        <v>-</v>
      </c>
      <c r="I54" s="100" t="str">
        <f>IF(【03】データ入力!H49="","-",【03】データ入力!H49)</f>
        <v>-</v>
      </c>
      <c r="J54" s="100" t="str">
        <f>IF(【03】データ入力!I49="","-",【03】データ入力!I49)</f>
        <v>-</v>
      </c>
    </row>
    <row r="55" spans="2:10" ht="28.5" customHeight="1" x14ac:dyDescent="0.45">
      <c r="B55" s="83" t="str">
        <f>IF(【03】データ入力!A50="","-",【03】データ入力!A50)</f>
        <v>奈良県</v>
      </c>
      <c r="C55" s="100" t="str">
        <f>IF(【03】データ入力!B50="","-",【03】データ入力!B50)</f>
        <v>-</v>
      </c>
      <c r="D55" s="100" t="str">
        <f>IF(【03】データ入力!C50="","-",【03】データ入力!C50)</f>
        <v>-</v>
      </c>
      <c r="E55" s="100" t="str">
        <f>IF(【03】データ入力!D50="","-",【03】データ入力!D50)</f>
        <v>-</v>
      </c>
      <c r="F55" s="100" t="str">
        <f>IF(【03】データ入力!E50="","-",【03】データ入力!E50)</f>
        <v>-</v>
      </c>
      <c r="G55" s="100" t="str">
        <f>IF(【03】データ入力!F50="","-",【03】データ入力!F50)</f>
        <v>-</v>
      </c>
      <c r="H55" s="100" t="str">
        <f>IF(【03】データ入力!G50="","-",【03】データ入力!G50)</f>
        <v>-</v>
      </c>
      <c r="I55" s="100" t="str">
        <f>IF(【03】データ入力!H50="","-",【03】データ入力!H50)</f>
        <v>-</v>
      </c>
      <c r="J55" s="100" t="str">
        <f>IF(【03】データ入力!I50="","-",【03】データ入力!I50)</f>
        <v>-</v>
      </c>
    </row>
    <row r="56" spans="2:10" ht="28.5" customHeight="1" x14ac:dyDescent="0.45">
      <c r="B56" s="83" t="str">
        <f>IF(【03】データ入力!A51="","-",【03】データ入力!A51)</f>
        <v>県内順位</v>
      </c>
      <c r="C56" s="82" t="str">
        <f>IF(【03】データ入力!B51="","-",【03】データ入力!B51)</f>
        <v>-</v>
      </c>
      <c r="D56" s="82" t="str">
        <f>IF(【03】データ入力!C51="","-",【03】データ入力!C51)</f>
        <v>-</v>
      </c>
      <c r="E56" s="82" t="str">
        <f>IF(【03】データ入力!D51="","-",【03】データ入力!D51)</f>
        <v>-</v>
      </c>
      <c r="F56" s="82" t="str">
        <f>IF(【03】データ入力!E51="","-",【03】データ入力!E51)</f>
        <v>-</v>
      </c>
      <c r="G56" s="82" t="str">
        <f>IF(【03】データ入力!F51="","-",【03】データ入力!F51)</f>
        <v>-</v>
      </c>
      <c r="H56" s="82" t="str">
        <f>IF(【03】データ入力!G51="","-",【03】データ入力!G51)</f>
        <v>-</v>
      </c>
      <c r="I56" s="82" t="str">
        <f>IF(【03】データ入力!H51="","-",【03】データ入力!H51)</f>
        <v>-</v>
      </c>
      <c r="J56" s="82" t="str">
        <f>IF(【03】データ入力!I51="","-",【03】データ入力!I51)</f>
        <v>-</v>
      </c>
    </row>
    <row r="57" spans="2:10" ht="28.5" customHeight="1" x14ac:dyDescent="0.45">
      <c r="B57" s="83" t="str">
        <f>IF(【03】データ入力!A52="","-",【03】データ入力!A52)</f>
        <v>全国</v>
      </c>
      <c r="C57" s="100" t="str">
        <f>IF(【03】データ入力!B52="","-",【03】データ入力!B52)</f>
        <v>-</v>
      </c>
      <c r="D57" s="100" t="str">
        <f>IF(【03】データ入力!C52="","-",【03】データ入力!C52)</f>
        <v>-</v>
      </c>
      <c r="E57" s="100" t="str">
        <f>IF(【03】データ入力!D52="","-",【03】データ入力!D52)</f>
        <v>-</v>
      </c>
      <c r="F57" s="100" t="str">
        <f>IF(【03】データ入力!E52="","-",【03】データ入力!E52)</f>
        <v>-</v>
      </c>
      <c r="G57" s="100" t="str">
        <f>IF(【03】データ入力!F52="","-",【03】データ入力!F52)</f>
        <v>-</v>
      </c>
      <c r="H57" s="100" t="str">
        <f>IF(【03】データ入力!G52="","-",【03】データ入力!G52)</f>
        <v>-</v>
      </c>
      <c r="I57" s="100" t="str">
        <f>IF(【03】データ入力!H52="","-",【03】データ入力!H52)</f>
        <v>-</v>
      </c>
      <c r="J57" s="100" t="str">
        <f>IF(【03】データ入力!I52="","-",【03】データ入力!I52)</f>
        <v>-</v>
      </c>
    </row>
    <row r="58" spans="2:10" ht="28.5" customHeight="1" x14ac:dyDescent="0.45">
      <c r="B58" s="83" t="str">
        <f>IF(【03】データ入力!A53="","-",【03】データ入力!A53)</f>
        <v>目標値</v>
      </c>
      <c r="C58" s="100" t="str">
        <f>IF(【03】データ入力!B53="","-",【03】データ入力!B53)</f>
        <v>-</v>
      </c>
      <c r="D58" s="100" t="str">
        <f>IF(【03】データ入力!C53="","-",【03】データ入力!C53)</f>
        <v>-</v>
      </c>
      <c r="E58" s="100" t="str">
        <f>IF(【03】データ入力!D53="","-",【03】データ入力!D53)</f>
        <v>-</v>
      </c>
      <c r="F58" s="100" t="str">
        <f>IF(【03】データ入力!E53="","-",【03】データ入力!E53)</f>
        <v>-</v>
      </c>
      <c r="G58" s="100" t="str">
        <f>IF(【03】データ入力!F53="","-",【03】データ入力!F53)</f>
        <v>-</v>
      </c>
      <c r="H58" s="100" t="str">
        <f>IF(【03】データ入力!G53="","-",【03】データ入力!G53)</f>
        <v>-</v>
      </c>
      <c r="I58" s="100" t="str">
        <f>IF(【03】データ入力!H53="","-",【03】データ入力!H53)</f>
        <v>-</v>
      </c>
      <c r="J58" s="100" t="str">
        <f>IF(【03】データ入力!I53="","-",【03】データ入力!I53)</f>
        <v>-</v>
      </c>
    </row>
    <row r="59" spans="2:10" ht="28.5" customHeight="1" x14ac:dyDescent="0.45">
      <c r="J59" s="81" t="s">
        <v>219</v>
      </c>
    </row>
    <row r="60" spans="2:10" ht="28.5" customHeight="1" x14ac:dyDescent="0.45">
      <c r="J60" s="81"/>
    </row>
    <row r="61" spans="2:10" ht="28.5" customHeight="1" x14ac:dyDescent="0.45">
      <c r="B61" s="85" t="str">
        <f>【03】データ入力!A55</f>
        <v>No.4　一人当たり歯科医療費　※性・年齢調整値　</v>
      </c>
      <c r="C61" s="48"/>
      <c r="D61" s="48"/>
      <c r="E61" s="48"/>
      <c r="F61" s="48"/>
      <c r="G61" s="48"/>
      <c r="H61" s="48"/>
      <c r="I61" s="48"/>
      <c r="J61" s="48"/>
    </row>
    <row r="62" spans="2:10" ht="28.5" customHeight="1" x14ac:dyDescent="0.45">
      <c r="C62" s="84" t="str">
        <f>IF(【03】データ入力!B57="","-",【03】データ入力!B57)</f>
        <v>R4
（2022）</v>
      </c>
      <c r="D62" s="84" t="str">
        <f>IF(【03】データ入力!C57="","-",【03】データ入力!C57)</f>
        <v>R5
（2023）</v>
      </c>
      <c r="E62" s="84" t="str">
        <f>IF(【03】データ入力!D57="","-",【03】データ入力!D57)</f>
        <v>R6
（2024）</v>
      </c>
      <c r="F62" s="84" t="str">
        <f>IF(【03】データ入力!E57="","-",【03】データ入力!E57)</f>
        <v>R7
（2025）</v>
      </c>
      <c r="G62" s="84" t="str">
        <f>IF(【03】データ入力!F57="","-",【03】データ入力!F57)</f>
        <v>R8
（2026）</v>
      </c>
      <c r="H62" s="84" t="str">
        <f>IF(【03】データ入力!G57="","-",【03】データ入力!G57)</f>
        <v>R9
（2027）</v>
      </c>
      <c r="I62" s="84" t="str">
        <f>IF(【03】データ入力!H57="","-",【03】データ入力!H57)</f>
        <v>R10
（2028）</v>
      </c>
      <c r="J62" s="84" t="str">
        <f>IF(【03】データ入力!I57="","-",【03】データ入力!I57)</f>
        <v>R11
（2029）</v>
      </c>
    </row>
    <row r="63" spans="2:10" ht="28.5" customHeight="1" x14ac:dyDescent="0.45">
      <c r="B63" s="83">
        <f>IF(【03】データ入力!A58="","-",【03】データ入力!A58)</f>
        <v>0</v>
      </c>
      <c r="C63" s="100" t="str">
        <f>IF(【03】データ入力!B58="","-",【03】データ入力!B58)</f>
        <v>-</v>
      </c>
      <c r="D63" s="100" t="str">
        <f>IF(【03】データ入力!C58="","-",【03】データ入力!C58)</f>
        <v>-</v>
      </c>
      <c r="E63" s="100" t="str">
        <f>IF(【03】データ入力!D58="","-",【03】データ入力!D58)</f>
        <v>-</v>
      </c>
      <c r="F63" s="100" t="str">
        <f>IF(【03】データ入力!E58="","-",【03】データ入力!E58)</f>
        <v>-</v>
      </c>
      <c r="G63" s="100" t="str">
        <f>IF(【03】データ入力!F58="","-",【03】データ入力!F58)</f>
        <v>-</v>
      </c>
      <c r="H63" s="100" t="str">
        <f>IF(【03】データ入力!G58="","-",【03】データ入力!G58)</f>
        <v>-</v>
      </c>
      <c r="I63" s="100" t="str">
        <f>IF(【03】データ入力!H58="","-",【03】データ入力!H58)</f>
        <v>-</v>
      </c>
      <c r="J63" s="100" t="str">
        <f>IF(【03】データ入力!I58="","-",【03】データ入力!I58)</f>
        <v>-</v>
      </c>
    </row>
    <row r="64" spans="2:10" ht="28.5" customHeight="1" x14ac:dyDescent="0.45">
      <c r="B64" s="83" t="str">
        <f>IF(【03】データ入力!A59="","-",【03】データ入力!A59)</f>
        <v>奈良県</v>
      </c>
      <c r="C64" s="100" t="str">
        <f>IF(【03】データ入力!B59="","-",【03】データ入力!B59)</f>
        <v>-</v>
      </c>
      <c r="D64" s="100" t="str">
        <f>IF(【03】データ入力!C59="","-",【03】データ入力!C59)</f>
        <v>-</v>
      </c>
      <c r="E64" s="100" t="str">
        <f>IF(【03】データ入力!D59="","-",【03】データ入力!D59)</f>
        <v>-</v>
      </c>
      <c r="F64" s="100" t="str">
        <f>IF(【03】データ入力!E59="","-",【03】データ入力!E59)</f>
        <v>-</v>
      </c>
      <c r="G64" s="100" t="str">
        <f>IF(【03】データ入力!F59="","-",【03】データ入力!F59)</f>
        <v>-</v>
      </c>
      <c r="H64" s="100" t="str">
        <f>IF(【03】データ入力!G59="","-",【03】データ入力!G59)</f>
        <v>-</v>
      </c>
      <c r="I64" s="100" t="str">
        <f>IF(【03】データ入力!H59="","-",【03】データ入力!H59)</f>
        <v>-</v>
      </c>
      <c r="J64" s="100" t="str">
        <f>IF(【03】データ入力!I59="","-",【03】データ入力!I59)</f>
        <v>-</v>
      </c>
    </row>
    <row r="65" spans="1:10" ht="28.5" customHeight="1" x14ac:dyDescent="0.45">
      <c r="B65" s="83" t="str">
        <f>IF(【03】データ入力!A60="","-",【03】データ入力!A60)</f>
        <v>県内順位</v>
      </c>
      <c r="C65" s="82" t="str">
        <f>IF(【03】データ入力!B60="","-",【03】データ入力!B60)</f>
        <v>-</v>
      </c>
      <c r="D65" s="82" t="str">
        <f>IF(【03】データ入力!C60="","-",【03】データ入力!C60)</f>
        <v>-</v>
      </c>
      <c r="E65" s="82" t="str">
        <f>IF(【03】データ入力!D60="","-",【03】データ入力!D60)</f>
        <v>-</v>
      </c>
      <c r="F65" s="82" t="str">
        <f>IF(【03】データ入力!E60="","-",【03】データ入力!E60)</f>
        <v>-</v>
      </c>
      <c r="G65" s="82" t="str">
        <f>IF(【03】データ入力!F60="","-",【03】データ入力!F60)</f>
        <v>-</v>
      </c>
      <c r="H65" s="82" t="str">
        <f>IF(【03】データ入力!G60="","-",【03】データ入力!G60)</f>
        <v>-</v>
      </c>
      <c r="I65" s="82" t="str">
        <f>IF(【03】データ入力!H60="","-",【03】データ入力!H60)</f>
        <v>-</v>
      </c>
      <c r="J65" s="82" t="str">
        <f>IF(【03】データ入力!I60="","-",【03】データ入力!I60)</f>
        <v>-</v>
      </c>
    </row>
    <row r="66" spans="1:10" ht="28.5" customHeight="1" x14ac:dyDescent="0.45">
      <c r="B66" s="83" t="str">
        <f>IF(【03】データ入力!A61="","-",【03】データ入力!A61)</f>
        <v>全国</v>
      </c>
      <c r="C66" s="100" t="str">
        <f>IF(【03】データ入力!B61="","-",【03】データ入力!B61)</f>
        <v>-</v>
      </c>
      <c r="D66" s="100" t="str">
        <f>IF(【03】データ入力!C61="","-",【03】データ入力!C61)</f>
        <v>-</v>
      </c>
      <c r="E66" s="100" t="str">
        <f>IF(【03】データ入力!D61="","-",【03】データ入力!D61)</f>
        <v>-</v>
      </c>
      <c r="F66" s="100" t="str">
        <f>IF(【03】データ入力!E61="","-",【03】データ入力!E61)</f>
        <v>-</v>
      </c>
      <c r="G66" s="100" t="str">
        <f>IF(【03】データ入力!F61="","-",【03】データ入力!F61)</f>
        <v>-</v>
      </c>
      <c r="H66" s="100" t="str">
        <f>IF(【03】データ入力!G61="","-",【03】データ入力!G61)</f>
        <v>-</v>
      </c>
      <c r="I66" s="100" t="str">
        <f>IF(【03】データ入力!H61="","-",【03】データ入力!H61)</f>
        <v>-</v>
      </c>
      <c r="J66" s="100" t="str">
        <f>IF(【03】データ入力!I61="","-",【03】データ入力!I61)</f>
        <v>-</v>
      </c>
    </row>
    <row r="67" spans="1:10" ht="28.5" customHeight="1" x14ac:dyDescent="0.45">
      <c r="B67" s="83" t="str">
        <f>IF(【03】データ入力!A62="","-",【03】データ入力!A62)</f>
        <v>目標値</v>
      </c>
      <c r="C67" s="100" t="str">
        <f>IF(【03】データ入力!B62="","-",【03】データ入力!B62)</f>
        <v>-</v>
      </c>
      <c r="D67" s="100" t="str">
        <f>IF(【03】データ入力!C62="","-",【03】データ入力!C62)</f>
        <v>-</v>
      </c>
      <c r="E67" s="100" t="str">
        <f>IF(【03】データ入力!D62="","-",【03】データ入力!D62)</f>
        <v>-</v>
      </c>
      <c r="F67" s="100" t="str">
        <f>IF(【03】データ入力!E62="","-",【03】データ入力!E62)</f>
        <v>-</v>
      </c>
      <c r="G67" s="100" t="str">
        <f>IF(【03】データ入力!F62="","-",【03】データ入力!F62)</f>
        <v>-</v>
      </c>
      <c r="H67" s="100" t="str">
        <f>IF(【03】データ入力!G62="","-",【03】データ入力!G62)</f>
        <v>-</v>
      </c>
      <c r="I67" s="100" t="str">
        <f>IF(【03】データ入力!H62="","-",【03】データ入力!H62)</f>
        <v>-</v>
      </c>
      <c r="J67" s="100" t="str">
        <f>IF(【03】データ入力!I62="","-",【03】データ入力!I62)</f>
        <v>-</v>
      </c>
    </row>
    <row r="68" spans="1:10" ht="28.5" customHeight="1" x14ac:dyDescent="0.45">
      <c r="J68" s="81" t="s">
        <v>219</v>
      </c>
    </row>
    <row r="69" spans="1:10" ht="28.5" customHeight="1" x14ac:dyDescent="0.45"/>
    <row r="70" spans="1:10" s="88" customFormat="1" ht="40.200000000000003" customHeight="1" x14ac:dyDescent="0.45">
      <c r="A70" s="45" t="str">
        <f>【03】データ入力!A64</f>
        <v>◆ 個別保健事業における指標</v>
      </c>
      <c r="B70" s="92"/>
      <c r="C70" s="93"/>
      <c r="D70" s="93"/>
      <c r="E70" s="93"/>
      <c r="F70" s="93"/>
      <c r="G70" s="93"/>
      <c r="H70" s="93"/>
      <c r="I70" s="93"/>
      <c r="J70" s="94"/>
    </row>
    <row r="71" spans="1:10" ht="28.5" customHeight="1" x14ac:dyDescent="0.45">
      <c r="J71" s="81"/>
    </row>
    <row r="72" spans="1:10" ht="28.5" customHeight="1" x14ac:dyDescent="0.45">
      <c r="B72" s="95" t="str">
        <f>【03】データ入力!A66</f>
        <v>No.1　特定健康診査実施率</v>
      </c>
      <c r="C72" s="96"/>
      <c r="D72" s="96"/>
      <c r="E72" s="96"/>
      <c r="F72" s="96"/>
      <c r="G72" s="96"/>
      <c r="H72" s="96"/>
      <c r="I72" s="96"/>
      <c r="J72" s="96"/>
    </row>
    <row r="73" spans="1:10" ht="28.5" customHeight="1" x14ac:dyDescent="0.45">
      <c r="C73" s="84" t="str">
        <f>IF(【03】データ入力!B68="","-",【03】データ入力!B68)</f>
        <v>R4
（2022）</v>
      </c>
      <c r="D73" s="84" t="str">
        <f>IF(【03】データ入力!C68="","-",【03】データ入力!C68)</f>
        <v>R5
（2023）</v>
      </c>
      <c r="E73" s="84" t="str">
        <f>IF(【03】データ入力!D68="","-",【03】データ入力!D68)</f>
        <v>R6
（2024）</v>
      </c>
      <c r="F73" s="84" t="str">
        <f>IF(【03】データ入力!E68="","-",【03】データ入力!E68)</f>
        <v>R7
（2025）</v>
      </c>
      <c r="G73" s="84" t="str">
        <f>IF(【03】データ入力!F68="","-",【03】データ入力!F68)</f>
        <v>R8
（2026）</v>
      </c>
      <c r="H73" s="84" t="str">
        <f>IF(【03】データ入力!G68="","-",【03】データ入力!G68)</f>
        <v>R9
（2027）</v>
      </c>
      <c r="I73" s="84" t="str">
        <f>IF(【03】データ入力!H68="","-",【03】データ入力!H68)</f>
        <v>R10
（2028）</v>
      </c>
      <c r="J73" s="84" t="str">
        <f>IF(【03】データ入力!I68="","-",【03】データ入力!I68)</f>
        <v>R11
（2029）</v>
      </c>
    </row>
    <row r="74" spans="1:10" ht="28.5" customHeight="1" x14ac:dyDescent="0.45">
      <c r="B74" s="83">
        <f>IF(【03】データ入力!A69="","-",【03】データ入力!A69)</f>
        <v>0</v>
      </c>
      <c r="C74" s="97" t="str">
        <f>IF(【03】データ入力!B69="","-",【03】データ入力!B69)</f>
        <v>-</v>
      </c>
      <c r="D74" s="97" t="str">
        <f>IF(【03】データ入力!C69="","-",【03】データ入力!C69)</f>
        <v>-</v>
      </c>
      <c r="E74" s="97" t="str">
        <f>IF(【03】データ入力!D69="","-",【03】データ入力!D69)</f>
        <v>-</v>
      </c>
      <c r="F74" s="97" t="str">
        <f>IF(【03】データ入力!E69="","-",【03】データ入力!E69)</f>
        <v>-</v>
      </c>
      <c r="G74" s="97" t="str">
        <f>IF(【03】データ入力!F69="","-",【03】データ入力!F69)</f>
        <v>-</v>
      </c>
      <c r="H74" s="97" t="str">
        <f>IF(【03】データ入力!G69="","-",【03】データ入力!G69)</f>
        <v>-</v>
      </c>
      <c r="I74" s="97" t="str">
        <f>IF(【03】データ入力!H69="","-",【03】データ入力!H69)</f>
        <v>-</v>
      </c>
      <c r="J74" s="97" t="str">
        <f>IF(【03】データ入力!I69="","-",【03】データ入力!I69)</f>
        <v>-</v>
      </c>
    </row>
    <row r="75" spans="1:10" ht="28.5" customHeight="1" x14ac:dyDescent="0.45">
      <c r="B75" s="83" t="str">
        <f>IF(【03】データ入力!A70="","-",【03】データ入力!A70)</f>
        <v>奈良県</v>
      </c>
      <c r="C75" s="97" t="str">
        <f>IF(【03】データ入力!B70="","-",【03】データ入力!B70)</f>
        <v>-</v>
      </c>
      <c r="D75" s="97" t="str">
        <f>IF(【03】データ入力!C70="","-",【03】データ入力!C70)</f>
        <v>-</v>
      </c>
      <c r="E75" s="97" t="str">
        <f>IF(【03】データ入力!D70="","-",【03】データ入力!D70)</f>
        <v>-</v>
      </c>
      <c r="F75" s="97" t="str">
        <f>IF(【03】データ入力!E70="","-",【03】データ入力!E70)</f>
        <v>-</v>
      </c>
      <c r="G75" s="97" t="str">
        <f>IF(【03】データ入力!F70="","-",【03】データ入力!F70)</f>
        <v>-</v>
      </c>
      <c r="H75" s="97" t="str">
        <f>IF(【03】データ入力!G70="","-",【03】データ入力!G70)</f>
        <v>-</v>
      </c>
      <c r="I75" s="97" t="str">
        <f>IF(【03】データ入力!H70="","-",【03】データ入力!H70)</f>
        <v>-</v>
      </c>
      <c r="J75" s="97" t="str">
        <f>IF(【03】データ入力!I70="","-",【03】データ入力!I70)</f>
        <v>-</v>
      </c>
    </row>
    <row r="76" spans="1:10" ht="28.5" customHeight="1" x14ac:dyDescent="0.45">
      <c r="B76" s="83" t="str">
        <f>IF(【03】データ入力!A71="","-",【03】データ入力!A71)</f>
        <v>県内順位</v>
      </c>
      <c r="C76" s="82" t="str">
        <f>IF(【03】データ入力!B71="","-",【03】データ入力!B71)</f>
        <v>-</v>
      </c>
      <c r="D76" s="82" t="str">
        <f>IF(【03】データ入力!C71="","-",【03】データ入力!C71)</f>
        <v>-</v>
      </c>
      <c r="E76" s="82" t="str">
        <f>IF(【03】データ入力!D71="","-",【03】データ入力!D71)</f>
        <v>-</v>
      </c>
      <c r="F76" s="82" t="str">
        <f>IF(【03】データ入力!E71="","-",【03】データ入力!E71)</f>
        <v>-</v>
      </c>
      <c r="G76" s="82" t="str">
        <f>IF(【03】データ入力!F71="","-",【03】データ入力!F71)</f>
        <v>-</v>
      </c>
      <c r="H76" s="82" t="str">
        <f>IF(【03】データ入力!G71="","-",【03】データ入力!G71)</f>
        <v>-</v>
      </c>
      <c r="I76" s="82" t="str">
        <f>IF(【03】データ入力!H71="","-",【03】データ入力!H71)</f>
        <v>-</v>
      </c>
      <c r="J76" s="82" t="str">
        <f>IF(【03】データ入力!I71="","-",【03】データ入力!I71)</f>
        <v>-</v>
      </c>
    </row>
    <row r="77" spans="1:10" ht="28.5" customHeight="1" x14ac:dyDescent="0.45">
      <c r="B77" s="83" t="str">
        <f>IF(【03】データ入力!A72="","-",【03】データ入力!A72)</f>
        <v>全国</v>
      </c>
      <c r="C77" s="97" t="str">
        <f>IF(【03】データ入力!B72="","-",【03】データ入力!B72)</f>
        <v>-</v>
      </c>
      <c r="D77" s="97" t="str">
        <f>IF(【03】データ入力!C72="","-",【03】データ入力!C72)</f>
        <v>-</v>
      </c>
      <c r="E77" s="97" t="str">
        <f>IF(【03】データ入力!D72="","-",【03】データ入力!D72)</f>
        <v>-</v>
      </c>
      <c r="F77" s="97" t="str">
        <f>IF(【03】データ入力!E72="","-",【03】データ入力!E72)</f>
        <v>-</v>
      </c>
      <c r="G77" s="97" t="str">
        <f>IF(【03】データ入力!F72="","-",【03】データ入力!F72)</f>
        <v>-</v>
      </c>
      <c r="H77" s="97" t="str">
        <f>IF(【03】データ入力!G72="","-",【03】データ入力!G72)</f>
        <v>-</v>
      </c>
      <c r="I77" s="97" t="str">
        <f>IF(【03】データ入力!H72="","-",【03】データ入力!H72)</f>
        <v>-</v>
      </c>
      <c r="J77" s="97" t="str">
        <f>IF(【03】データ入力!I72="","-",【03】データ入力!I72)</f>
        <v>-</v>
      </c>
    </row>
    <row r="78" spans="1:10" ht="28.5" customHeight="1" x14ac:dyDescent="0.45">
      <c r="B78" s="83" t="str">
        <f>IF(【03】データ入力!A73="","-",【03】データ入力!A73)</f>
        <v>目標値</v>
      </c>
      <c r="C78" s="97" t="str">
        <f>IF(【03】データ入力!B73="","-",【03】データ入力!B73)</f>
        <v>-</v>
      </c>
      <c r="D78" s="97" t="str">
        <f>IF(【03】データ入力!C73="","-",【03】データ入力!C73)</f>
        <v>-</v>
      </c>
      <c r="E78" s="97" t="str">
        <f>IF(【03】データ入力!D73="","-",【03】データ入力!D73)</f>
        <v>-</v>
      </c>
      <c r="F78" s="97" t="str">
        <f>IF(【03】データ入力!E73="","-",【03】データ入力!E73)</f>
        <v>-</v>
      </c>
      <c r="G78" s="97" t="str">
        <f>IF(【03】データ入力!F73="","-",【03】データ入力!F73)</f>
        <v>-</v>
      </c>
      <c r="H78" s="97" t="str">
        <f>IF(【03】データ入力!G73="","-",【03】データ入力!G73)</f>
        <v>-</v>
      </c>
      <c r="I78" s="97" t="str">
        <f>IF(【03】データ入力!H73="","-",【03】データ入力!H73)</f>
        <v>-</v>
      </c>
      <c r="J78" s="97" t="str">
        <f>IF(【03】データ入力!I73="","-",【03】データ入力!I73)</f>
        <v>-</v>
      </c>
    </row>
    <row r="79" spans="1:10" ht="28.5" customHeight="1" x14ac:dyDescent="0.45">
      <c r="J79" s="1"/>
    </row>
    <row r="80" spans="1:10" ht="28.5" customHeight="1" x14ac:dyDescent="0.45">
      <c r="B80" s="80" t="s">
        <v>221</v>
      </c>
      <c r="C80" s="84" t="str">
        <f>IF(【03】データ入力!B75="","-",【03】データ入力!B75)</f>
        <v>R4
（2022）</v>
      </c>
      <c r="D80" s="84" t="str">
        <f>IF(【03】データ入力!C75="","-",【03】データ入力!C75)</f>
        <v>R5
（2023）</v>
      </c>
      <c r="E80" s="84" t="str">
        <f>IF(【03】データ入力!D75="","-",【03】データ入力!D75)</f>
        <v>R6
（2024）</v>
      </c>
      <c r="F80" s="84" t="str">
        <f>IF(【03】データ入力!E75="","-",【03】データ入力!E75)</f>
        <v>R7
（2025）</v>
      </c>
      <c r="G80" s="84" t="str">
        <f>IF(【03】データ入力!F75="","-",【03】データ入力!F75)</f>
        <v>R8
（2026）</v>
      </c>
      <c r="H80" s="84" t="str">
        <f>IF(【03】データ入力!G75="","-",【03】データ入力!G75)</f>
        <v>R9
（2027）</v>
      </c>
      <c r="I80" s="84" t="str">
        <f>IF(【03】データ入力!H75="","-",【03】データ入力!H75)</f>
        <v>R10
（2028）</v>
      </c>
      <c r="J80" s="84" t="str">
        <f>IF(【03】データ入力!I75="","-",【03】データ入力!I75)</f>
        <v>R11
（2029）</v>
      </c>
    </row>
    <row r="81" spans="2:10" ht="28.5" customHeight="1" x14ac:dyDescent="0.45">
      <c r="B81" s="83" t="str">
        <f>IF(【03】データ入力!A76="","-",【03】データ入力!A76)</f>
        <v>対象者数</v>
      </c>
      <c r="C81" s="82" t="str">
        <f>IF(【03】データ入力!B76="","-",【03】データ入力!B76)</f>
        <v>-</v>
      </c>
      <c r="D81" s="82" t="str">
        <f>IF(【03】データ入力!C76="","-",【03】データ入力!C76)</f>
        <v>-</v>
      </c>
      <c r="E81" s="82" t="str">
        <f>IF(【03】データ入力!D76="","-",【03】データ入力!D76)</f>
        <v>-</v>
      </c>
      <c r="F81" s="82" t="str">
        <f>IF(【03】データ入力!E76="","-",【03】データ入力!E76)</f>
        <v>-</v>
      </c>
      <c r="G81" s="82" t="str">
        <f>IF(【03】データ入力!F76="","-",【03】データ入力!F76)</f>
        <v>-</v>
      </c>
      <c r="H81" s="82" t="str">
        <f>IF(【03】データ入力!G76="","-",【03】データ入力!G76)</f>
        <v>-</v>
      </c>
      <c r="I81" s="82" t="str">
        <f>IF(【03】データ入力!H76="","-",【03】データ入力!H76)</f>
        <v>-</v>
      </c>
      <c r="J81" s="82" t="str">
        <f>IF(【03】データ入力!I76="","-",【03】データ入力!I76)</f>
        <v>-</v>
      </c>
    </row>
    <row r="82" spans="2:10" ht="28.5" customHeight="1" x14ac:dyDescent="0.45">
      <c r="B82" s="83" t="str">
        <f>IF(【03】データ入力!A77="","-",【03】データ入力!A77)</f>
        <v>受診者数</v>
      </c>
      <c r="C82" s="82" t="str">
        <f>IF(【03】データ入力!B77="","-",【03】データ入力!B77)</f>
        <v>-</v>
      </c>
      <c r="D82" s="82" t="str">
        <f>IF(【03】データ入力!C77="","-",【03】データ入力!C77)</f>
        <v>-</v>
      </c>
      <c r="E82" s="82" t="str">
        <f>IF(【03】データ入力!D77="","-",【03】データ入力!D77)</f>
        <v>-</v>
      </c>
      <c r="F82" s="82" t="str">
        <f>IF(【03】データ入力!E77="","-",【03】データ入力!E77)</f>
        <v>-</v>
      </c>
      <c r="G82" s="82" t="str">
        <f>IF(【03】データ入力!F77="","-",【03】データ入力!F77)</f>
        <v>-</v>
      </c>
      <c r="H82" s="82" t="str">
        <f>IF(【03】データ入力!G77="","-",【03】データ入力!G77)</f>
        <v>-</v>
      </c>
      <c r="I82" s="82" t="str">
        <f>IF(【03】データ入力!H77="","-",【03】データ入力!H77)</f>
        <v>-</v>
      </c>
      <c r="J82" s="82" t="str">
        <f>IF(【03】データ入力!I77="","-",【03】データ入力!I77)</f>
        <v>-</v>
      </c>
    </row>
    <row r="83" spans="2:10" ht="28.5" customHeight="1" x14ac:dyDescent="0.45">
      <c r="B83"/>
      <c r="C83"/>
      <c r="D83"/>
      <c r="E83"/>
      <c r="F83"/>
      <c r="G83"/>
      <c r="H83"/>
      <c r="I83"/>
      <c r="J83" s="81" t="s">
        <v>220</v>
      </c>
    </row>
    <row r="84" spans="2:10" ht="28.5" customHeight="1" x14ac:dyDescent="0.45">
      <c r="J84" s="81"/>
    </row>
    <row r="85" spans="2:10" ht="28.5" customHeight="1" x14ac:dyDescent="0.45">
      <c r="B85" s="80" t="str">
        <f>IF(【03】データ入力!A79="","-",【03】データ入力!A79)</f>
        <v>（受診形態内訳）</v>
      </c>
      <c r="C85" s="84" t="str">
        <f>IF(【03】データ入力!B79="","-",【03】データ入力!B79)</f>
        <v>R4
（2022）</v>
      </c>
      <c r="D85" s="84" t="str">
        <f>IF(【03】データ入力!C79="","-",【03】データ入力!C79)</f>
        <v>R5
（2023）</v>
      </c>
      <c r="E85" s="84" t="str">
        <f>IF(【03】データ入力!D79="","-",【03】データ入力!D79)</f>
        <v>R6
（2024）</v>
      </c>
      <c r="F85" s="84" t="str">
        <f>IF(【03】データ入力!E79="","-",【03】データ入力!E79)</f>
        <v>R7
（2025）</v>
      </c>
      <c r="G85" s="84" t="str">
        <f>IF(【03】データ入力!F79="","-",【03】データ入力!F79)</f>
        <v>R8
（2026）</v>
      </c>
      <c r="H85" s="84" t="str">
        <f>IF(【03】データ入力!G79="","-",【03】データ入力!G79)</f>
        <v>R9
（2027）</v>
      </c>
      <c r="I85" s="84" t="str">
        <f>IF(【03】データ入力!H79="","-",【03】データ入力!H79)</f>
        <v>R10
（2028）</v>
      </c>
      <c r="J85" s="84" t="str">
        <f>IF(【03】データ入力!I79="","-",【03】データ入力!I79)</f>
        <v>R11
（2029）</v>
      </c>
    </row>
    <row r="86" spans="2:10" ht="28.5" customHeight="1" x14ac:dyDescent="0.45">
      <c r="B86" s="83" t="str">
        <f>IF(【03】データ入力!A80="","-",【03】データ入力!A80)</f>
        <v>健診受診者数（計）</v>
      </c>
      <c r="C86" s="82" t="str">
        <f>IF(【03】データ入力!B80="","-",【03】データ入力!B80)</f>
        <v>-</v>
      </c>
      <c r="D86" s="82" t="str">
        <f>IF(【03】データ入力!C80="","-",【03】データ入力!C80)</f>
        <v>-</v>
      </c>
      <c r="E86" s="82" t="str">
        <f>IF(【03】データ入力!D80="","-",【03】データ入力!D80)</f>
        <v>-</v>
      </c>
      <c r="F86" s="82" t="str">
        <f>IF(【03】データ入力!E80="","-",【03】データ入力!E80)</f>
        <v>-</v>
      </c>
      <c r="G86" s="82" t="str">
        <f>IF(【03】データ入力!F80="","-",【03】データ入力!F80)</f>
        <v>-</v>
      </c>
      <c r="H86" s="82" t="str">
        <f>IF(【03】データ入力!G80="","-",【03】データ入力!G80)</f>
        <v>-</v>
      </c>
      <c r="I86" s="82" t="str">
        <f>IF(【03】データ入力!H80="","-",【03】データ入力!H80)</f>
        <v>-</v>
      </c>
      <c r="J86" s="82" t="str">
        <f>IF(【03】データ入力!I80="","-",【03】データ入力!I80)</f>
        <v>-</v>
      </c>
    </row>
    <row r="87" spans="2:10" ht="28.5" customHeight="1" x14ac:dyDescent="0.45">
      <c r="B87" s="83" t="str">
        <f>IF(【03】データ入力!A81="","-",【03】データ入力!A81)</f>
        <v>集団健診受診者数</v>
      </c>
      <c r="C87" s="82" t="str">
        <f>IF(【03】データ入力!B81="","-",【03】データ入力!B81)</f>
        <v>-</v>
      </c>
      <c r="D87" s="82" t="str">
        <f>IF(【03】データ入力!C81="","-",【03】データ入力!C81)</f>
        <v>-</v>
      </c>
      <c r="E87" s="82" t="str">
        <f>IF(【03】データ入力!D81="","-",【03】データ入力!D81)</f>
        <v>-</v>
      </c>
      <c r="F87" s="82" t="str">
        <f>IF(【03】データ入力!E81="","-",【03】データ入力!E81)</f>
        <v>-</v>
      </c>
      <c r="G87" s="82" t="str">
        <f>IF(【03】データ入力!F81="","-",【03】データ入力!F81)</f>
        <v>-</v>
      </c>
      <c r="H87" s="82" t="str">
        <f>IF(【03】データ入力!G81="","-",【03】データ入力!G81)</f>
        <v>-</v>
      </c>
      <c r="I87" s="82" t="str">
        <f>IF(【03】データ入力!H81="","-",【03】データ入力!H81)</f>
        <v>-</v>
      </c>
      <c r="J87" s="82" t="str">
        <f>IF(【03】データ入力!I81="","-",【03】データ入力!I81)</f>
        <v>-</v>
      </c>
    </row>
    <row r="88" spans="2:10" ht="28.5" customHeight="1" x14ac:dyDescent="0.45">
      <c r="B88" s="83" t="str">
        <f>IF(【03】データ入力!A82="","-",【03】データ入力!A82)</f>
        <v>個別健診受診者数</v>
      </c>
      <c r="C88" s="82" t="str">
        <f>IF(【03】データ入力!B82="","-",【03】データ入力!B82)</f>
        <v>-</v>
      </c>
      <c r="D88" s="82" t="str">
        <f>IF(【03】データ入力!C82="","-",【03】データ入力!C82)</f>
        <v>-</v>
      </c>
      <c r="E88" s="82" t="str">
        <f>IF(【03】データ入力!D82="","-",【03】データ入力!D82)</f>
        <v>-</v>
      </c>
      <c r="F88" s="82" t="str">
        <f>IF(【03】データ入力!E82="","-",【03】データ入力!E82)</f>
        <v>-</v>
      </c>
      <c r="G88" s="82" t="str">
        <f>IF(【03】データ入力!F82="","-",【03】データ入力!F82)</f>
        <v>-</v>
      </c>
      <c r="H88" s="82" t="str">
        <f>IF(【03】データ入力!G82="","-",【03】データ入力!G82)</f>
        <v>-</v>
      </c>
      <c r="I88" s="82" t="str">
        <f>IF(【03】データ入力!H82="","-",【03】データ入力!H82)</f>
        <v>-</v>
      </c>
      <c r="J88" s="82" t="str">
        <f>IF(【03】データ入力!I82="","-",【03】データ入力!I82)</f>
        <v>-</v>
      </c>
    </row>
    <row r="89" spans="2:10" ht="28.5" customHeight="1" x14ac:dyDescent="0.45">
      <c r="B89" s="83" t="str">
        <f>IF(【03】データ入力!A83="","-",【03】データ入力!A83)</f>
        <v>人間ドック受診者数</v>
      </c>
      <c r="C89" s="82" t="str">
        <f>IF(【03】データ入力!B83="","-",【03】データ入力!B83)</f>
        <v>-</v>
      </c>
      <c r="D89" s="82" t="str">
        <f>IF(【03】データ入力!C83="","-",【03】データ入力!C83)</f>
        <v>-</v>
      </c>
      <c r="E89" s="82" t="str">
        <f>IF(【03】データ入力!D83="","-",【03】データ入力!D83)</f>
        <v>-</v>
      </c>
      <c r="F89" s="82" t="str">
        <f>IF(【03】データ入力!E83="","-",【03】データ入力!E83)</f>
        <v>-</v>
      </c>
      <c r="G89" s="82" t="str">
        <f>IF(【03】データ入力!F83="","-",【03】データ入力!F83)</f>
        <v>-</v>
      </c>
      <c r="H89" s="82" t="str">
        <f>IF(【03】データ入力!G83="","-",【03】データ入力!G83)</f>
        <v>-</v>
      </c>
      <c r="I89" s="82" t="str">
        <f>IF(【03】データ入力!H83="","-",【03】データ入力!H83)</f>
        <v>-</v>
      </c>
      <c r="J89" s="82" t="str">
        <f>IF(【03】データ入力!I83="","-",【03】データ入力!I83)</f>
        <v>-</v>
      </c>
    </row>
    <row r="90" spans="2:10" ht="28.5" customHeight="1" x14ac:dyDescent="0.45">
      <c r="B90" s="83" t="str">
        <f>IF(【03】データ入力!A84="","-",【03】データ入力!A84)</f>
        <v>住民からの結果提供数</v>
      </c>
      <c r="C90" s="82" t="str">
        <f>IF(【03】データ入力!B84="","-",【03】データ入力!B84)</f>
        <v>-</v>
      </c>
      <c r="D90" s="82" t="str">
        <f>IF(【03】データ入力!C84="","-",【03】データ入力!C84)</f>
        <v>-</v>
      </c>
      <c r="E90" s="82" t="str">
        <f>IF(【03】データ入力!D84="","-",【03】データ入力!D84)</f>
        <v>-</v>
      </c>
      <c r="F90" s="82" t="str">
        <f>IF(【03】データ入力!E84="","-",【03】データ入力!E84)</f>
        <v>-</v>
      </c>
      <c r="G90" s="82" t="str">
        <f>IF(【03】データ入力!F84="","-",【03】データ入力!F84)</f>
        <v>-</v>
      </c>
      <c r="H90" s="82" t="str">
        <f>IF(【03】データ入力!G84="","-",【03】データ入力!G84)</f>
        <v>-</v>
      </c>
      <c r="I90" s="82" t="str">
        <f>IF(【03】データ入力!H84="","-",【03】データ入力!H84)</f>
        <v>-</v>
      </c>
      <c r="J90" s="82" t="str">
        <f>IF(【03】データ入力!I84="","-",【03】データ入力!I84)</f>
        <v>-</v>
      </c>
    </row>
    <row r="91" spans="2:10" ht="28.5" customHeight="1" x14ac:dyDescent="0.45">
      <c r="B91" s="83" t="str">
        <f>IF(【03】データ入力!A85="","-",【03】データ入力!A85)</f>
        <v>みなし健診数</v>
      </c>
      <c r="C91" s="82" t="str">
        <f>IF(【03】データ入力!B85="","-",【03】データ入力!B85)</f>
        <v>-</v>
      </c>
      <c r="D91" s="82" t="str">
        <f>IF(【03】データ入力!C85="","-",【03】データ入力!C85)</f>
        <v>-</v>
      </c>
      <c r="E91" s="82" t="str">
        <f>IF(【03】データ入力!D85="","-",【03】データ入力!D85)</f>
        <v>-</v>
      </c>
      <c r="F91" s="82" t="str">
        <f>IF(【03】データ入力!E85="","-",【03】データ入力!E85)</f>
        <v>-</v>
      </c>
      <c r="G91" s="82" t="str">
        <f>IF(【03】データ入力!F85="","-",【03】データ入力!F85)</f>
        <v>-</v>
      </c>
      <c r="H91" s="82" t="str">
        <f>IF(【03】データ入力!G85="","-",【03】データ入力!G85)</f>
        <v>-</v>
      </c>
      <c r="I91" s="82" t="str">
        <f>IF(【03】データ入力!H85="","-",【03】データ入力!H85)</f>
        <v>-</v>
      </c>
      <c r="J91" s="82" t="str">
        <f>IF(【03】データ入力!I85="","-",【03】データ入力!I85)</f>
        <v>-</v>
      </c>
    </row>
    <row r="92" spans="2:10" ht="28.5" customHeight="1" x14ac:dyDescent="0.45">
      <c r="B92"/>
      <c r="C92"/>
      <c r="D92"/>
      <c r="E92"/>
      <c r="F92"/>
      <c r="G92"/>
      <c r="H92"/>
      <c r="I92"/>
      <c r="J92" s="81" t="s">
        <v>222</v>
      </c>
    </row>
    <row r="93" spans="2:10" ht="28.5" customHeight="1" x14ac:dyDescent="0.45"/>
    <row r="94" spans="2:10" ht="28.5" customHeight="1" x14ac:dyDescent="0.45">
      <c r="B94" s="1" t="str">
        <f>IF(【03】データ入力!A87="","-",【03】データ入力!A87)</f>
        <v>（市町村独自把握数）</v>
      </c>
      <c r="C94" s="84" t="str">
        <f>IF(【03】データ入力!B87="","-",【03】データ入力!B87)</f>
        <v>R4
（2022）</v>
      </c>
      <c r="D94" s="84" t="str">
        <f>IF(【03】データ入力!C87="","-",【03】データ入力!C87)</f>
        <v>R5
（2023）</v>
      </c>
      <c r="E94" s="84" t="str">
        <f>IF(【03】データ入力!D87="","-",【03】データ入力!D87)</f>
        <v>R6
（2024）</v>
      </c>
      <c r="F94" s="84" t="str">
        <f>IF(【03】データ入力!E87="","-",【03】データ入力!E87)</f>
        <v>R7
（2025）</v>
      </c>
      <c r="G94" s="84" t="str">
        <f>IF(【03】データ入力!F87="","-",【03】データ入力!F87)</f>
        <v>R8
（2026）</v>
      </c>
      <c r="H94" s="84" t="str">
        <f>IF(【03】データ入力!G87="","-",【03】データ入力!G87)</f>
        <v>R9
（2027）</v>
      </c>
      <c r="I94" s="84" t="str">
        <f>IF(【03】データ入力!H87="","-",【03】データ入力!H87)</f>
        <v>R10
（2028）</v>
      </c>
      <c r="J94" s="84" t="str">
        <f>IF(【03】データ入力!I87="","-",【03】データ入力!I87)</f>
        <v>R11
（2029）</v>
      </c>
    </row>
    <row r="95" spans="2:10" ht="28.5" customHeight="1" x14ac:dyDescent="0.45">
      <c r="B95" s="83" t="str">
        <f>IF(【03】データ入力!A88="","-",【03】データ入力!A88)</f>
        <v>対象者数</v>
      </c>
      <c r="C95" s="82" t="str">
        <f>IF(【03】データ入力!B88="","-",【03】データ入力!B88)</f>
        <v>-</v>
      </c>
      <c r="D95" s="82" t="str">
        <f>IF(【03】データ入力!C88="","-",【03】データ入力!C88)</f>
        <v>-</v>
      </c>
      <c r="E95" s="82" t="str">
        <f>IF(【03】データ入力!D88="","-",【03】データ入力!D88)</f>
        <v>-</v>
      </c>
      <c r="F95" s="82" t="str">
        <f>IF(【03】データ入力!E88="","-",【03】データ入力!E88)</f>
        <v>-</v>
      </c>
      <c r="G95" s="82" t="str">
        <f>IF(【03】データ入力!F88="","-",【03】データ入力!F88)</f>
        <v>-</v>
      </c>
      <c r="H95" s="82" t="str">
        <f>IF(【03】データ入力!G88="","-",【03】データ入力!G88)</f>
        <v>-</v>
      </c>
      <c r="I95" s="82" t="str">
        <f>IF(【03】データ入力!H88="","-",【03】データ入力!H88)</f>
        <v>-</v>
      </c>
      <c r="J95" s="82" t="str">
        <f>IF(【03】データ入力!I88="","-",【03】データ入力!I88)</f>
        <v>-</v>
      </c>
    </row>
    <row r="96" spans="2:10" ht="28.5" customHeight="1" x14ac:dyDescent="0.45">
      <c r="B96" s="83" t="str">
        <f>IF(【03】データ入力!A89="","-",【03】データ入力!A89)</f>
        <v>受診者数</v>
      </c>
      <c r="C96" s="82" t="str">
        <f>IF(【03】データ入力!B89="","-",【03】データ入力!B89)</f>
        <v>-</v>
      </c>
      <c r="D96" s="82" t="str">
        <f>IF(【03】データ入力!C89="","-",【03】データ入力!C89)</f>
        <v>-</v>
      </c>
      <c r="E96" s="82" t="str">
        <f>IF(【03】データ入力!D89="","-",【03】データ入力!D89)</f>
        <v>-</v>
      </c>
      <c r="F96" s="82" t="str">
        <f>IF(【03】データ入力!E89="","-",【03】データ入力!E89)</f>
        <v>-</v>
      </c>
      <c r="G96" s="82" t="str">
        <f>IF(【03】データ入力!F89="","-",【03】データ入力!F89)</f>
        <v>-</v>
      </c>
      <c r="H96" s="82" t="str">
        <f>IF(【03】データ入力!G89="","-",【03】データ入力!G89)</f>
        <v>-</v>
      </c>
      <c r="I96" s="82" t="str">
        <f>IF(【03】データ入力!H89="","-",【03】データ入力!H89)</f>
        <v>-</v>
      </c>
      <c r="J96" s="82" t="str">
        <f>IF(【03】データ入力!I89="","-",【03】データ入力!I89)</f>
        <v>-</v>
      </c>
    </row>
    <row r="97" spans="2:10" ht="28.5" customHeight="1" x14ac:dyDescent="0.45">
      <c r="B97" s="37"/>
      <c r="J97" s="81" t="s">
        <v>222</v>
      </c>
    </row>
    <row r="98" spans="2:10" ht="28.5" customHeight="1" x14ac:dyDescent="0.45">
      <c r="B98" s="37"/>
      <c r="J98" s="81"/>
    </row>
    <row r="99" spans="2:10" ht="28.5" customHeight="1" x14ac:dyDescent="0.45">
      <c r="B99" s="1" t="s">
        <v>266</v>
      </c>
      <c r="C99" s="219" t="s">
        <v>43</v>
      </c>
      <c r="D99" s="219"/>
      <c r="E99" s="219" t="s">
        <v>44</v>
      </c>
      <c r="F99" s="219"/>
      <c r="G99" s="219" t="s">
        <v>264</v>
      </c>
      <c r="H99" s="219" t="s">
        <v>265</v>
      </c>
      <c r="I99"/>
      <c r="J99" s="81"/>
    </row>
    <row r="100" spans="2:10" ht="28.5" customHeight="1" x14ac:dyDescent="0.45">
      <c r="B100"/>
      <c r="C100" s="83" t="s">
        <v>48</v>
      </c>
      <c r="D100" s="83" t="s">
        <v>49</v>
      </c>
      <c r="E100" s="83" t="s">
        <v>50</v>
      </c>
      <c r="F100" s="83" t="s">
        <v>51</v>
      </c>
      <c r="G100" s="220"/>
      <c r="H100" s="220"/>
      <c r="I100"/>
      <c r="J100" s="81"/>
    </row>
    <row r="101" spans="2:10" ht="28.5" customHeight="1" x14ac:dyDescent="0.45">
      <c r="B101" s="83" t="s">
        <v>47</v>
      </c>
      <c r="C101" s="100">
        <f>IF('【03】データ入力(健診人口ピラミッド)'!B9="","-",'【03】データ入力(健診人口ピラミッド)'!B9)</f>
        <v>0</v>
      </c>
      <c r="D101" s="100">
        <f>IF('【03】データ入力(健診人口ピラミッド)'!C9="","-",'【03】データ入力(健診人口ピラミッド)'!C9)</f>
        <v>0</v>
      </c>
      <c r="E101" s="100">
        <f>IF('【03】データ入力(健診人口ピラミッド)'!D9="","-",'【03】データ入力(健診人口ピラミッド)'!D9)</f>
        <v>0</v>
      </c>
      <c r="F101" s="100">
        <f>IF('【03】データ入力(健診人口ピラミッド)'!E9="","-",'【03】データ入力(健診人口ピラミッド)'!E9)</f>
        <v>0</v>
      </c>
      <c r="G101" s="119" t="e">
        <f>IF('【03】データ入力(健診人口ピラミッド)'!F9="","-",'【03】データ入力(健診人口ピラミッド)'!F9)</f>
        <v>#DIV/0!</v>
      </c>
      <c r="H101" s="119" t="e">
        <f>IF('【03】データ入力(健診人口ピラミッド)'!G9="","-",'【03】データ入力(健診人口ピラミッド)'!G9)</f>
        <v>#DIV/0!</v>
      </c>
      <c r="J101" s="81"/>
    </row>
    <row r="102" spans="2:10" ht="28.5" customHeight="1" x14ac:dyDescent="0.45">
      <c r="B102" s="83" t="s">
        <v>52</v>
      </c>
      <c r="C102" s="100">
        <f>IF('【03】データ入力(健診人口ピラミッド)'!B10="","-",'【03】データ入力(健診人口ピラミッド)'!B10)</f>
        <v>0</v>
      </c>
      <c r="D102" s="100">
        <f>IF('【03】データ入力(健診人口ピラミッド)'!C10="","-",'【03】データ入力(健診人口ピラミッド)'!C10)</f>
        <v>0</v>
      </c>
      <c r="E102" s="100">
        <f>IF('【03】データ入力(健診人口ピラミッド)'!D10="","-",'【03】データ入力(健診人口ピラミッド)'!D10)</f>
        <v>0</v>
      </c>
      <c r="F102" s="100">
        <f>IF('【03】データ入力(健診人口ピラミッド)'!E10="","-",'【03】データ入力(健診人口ピラミッド)'!E10)</f>
        <v>0</v>
      </c>
      <c r="G102" s="119" t="e">
        <f>IF('【03】データ入力(健診人口ピラミッド)'!F10="","-",'【03】データ入力(健診人口ピラミッド)'!F10)</f>
        <v>#DIV/0!</v>
      </c>
      <c r="H102" s="119" t="e">
        <f>IF('【03】データ入力(健診人口ピラミッド)'!G10="","-",'【03】データ入力(健診人口ピラミッド)'!G10)</f>
        <v>#DIV/0!</v>
      </c>
      <c r="J102" s="81"/>
    </row>
    <row r="103" spans="2:10" ht="28.5" customHeight="1" x14ac:dyDescent="0.45">
      <c r="B103" s="83" t="s">
        <v>53</v>
      </c>
      <c r="C103" s="100">
        <f>IF('【03】データ入力(健診人口ピラミッド)'!B11="","-",'【03】データ入力(健診人口ピラミッド)'!B11)</f>
        <v>0</v>
      </c>
      <c r="D103" s="100">
        <f>IF('【03】データ入力(健診人口ピラミッド)'!C11="","-",'【03】データ入力(健診人口ピラミッド)'!C11)</f>
        <v>0</v>
      </c>
      <c r="E103" s="100">
        <f>IF('【03】データ入力(健診人口ピラミッド)'!D11="","-",'【03】データ入力(健診人口ピラミッド)'!D11)</f>
        <v>0</v>
      </c>
      <c r="F103" s="100">
        <f>IF('【03】データ入力(健診人口ピラミッド)'!E11="","-",'【03】データ入力(健診人口ピラミッド)'!E11)</f>
        <v>0</v>
      </c>
      <c r="G103" s="119" t="e">
        <f>IF('【03】データ入力(健診人口ピラミッド)'!F11="","-",'【03】データ入力(健診人口ピラミッド)'!F11)</f>
        <v>#DIV/0!</v>
      </c>
      <c r="H103" s="119" t="e">
        <f>IF('【03】データ入力(健診人口ピラミッド)'!G11="","-",'【03】データ入力(健診人口ピラミッド)'!G11)</f>
        <v>#DIV/0!</v>
      </c>
      <c r="J103" s="81"/>
    </row>
    <row r="104" spans="2:10" ht="28.5" customHeight="1" x14ac:dyDescent="0.45">
      <c r="B104" s="83" t="s">
        <v>54</v>
      </c>
      <c r="C104" s="100">
        <f>IF('【03】データ入力(健診人口ピラミッド)'!B12="","-",'【03】データ入力(健診人口ピラミッド)'!B12)</f>
        <v>0</v>
      </c>
      <c r="D104" s="100">
        <f>IF('【03】データ入力(健診人口ピラミッド)'!C12="","-",'【03】データ入力(健診人口ピラミッド)'!C12)</f>
        <v>0</v>
      </c>
      <c r="E104" s="100">
        <f>IF('【03】データ入力(健診人口ピラミッド)'!D12="","-",'【03】データ入力(健診人口ピラミッド)'!D12)</f>
        <v>0</v>
      </c>
      <c r="F104" s="100">
        <f>IF('【03】データ入力(健診人口ピラミッド)'!E12="","-",'【03】データ入力(健診人口ピラミッド)'!E12)</f>
        <v>0</v>
      </c>
      <c r="G104" s="119" t="e">
        <f>IF('【03】データ入力(健診人口ピラミッド)'!F12="","-",'【03】データ入力(健診人口ピラミッド)'!F12)</f>
        <v>#DIV/0!</v>
      </c>
      <c r="H104" s="119" t="e">
        <f>IF('【03】データ入力(健診人口ピラミッド)'!G12="","-",'【03】データ入力(健診人口ピラミッド)'!G12)</f>
        <v>#DIV/0!</v>
      </c>
      <c r="J104" s="81"/>
    </row>
    <row r="105" spans="2:10" ht="28.5" customHeight="1" x14ac:dyDescent="0.45">
      <c r="B105" s="83" t="s">
        <v>55</v>
      </c>
      <c r="C105" s="100">
        <f>IF('【03】データ入力(健診人口ピラミッド)'!B13="","-",'【03】データ入力(健診人口ピラミッド)'!B13)</f>
        <v>0</v>
      </c>
      <c r="D105" s="100">
        <f>IF('【03】データ入力(健診人口ピラミッド)'!C13="","-",'【03】データ入力(健診人口ピラミッド)'!C13)</f>
        <v>0</v>
      </c>
      <c r="E105" s="100">
        <f>IF('【03】データ入力(健診人口ピラミッド)'!D13="","-",'【03】データ入力(健診人口ピラミッド)'!D13)</f>
        <v>0</v>
      </c>
      <c r="F105" s="100">
        <f>IF('【03】データ入力(健診人口ピラミッド)'!E13="","-",'【03】データ入力(健診人口ピラミッド)'!E13)</f>
        <v>0</v>
      </c>
      <c r="G105" s="119" t="e">
        <f>IF('【03】データ入力(健診人口ピラミッド)'!F13="","-",'【03】データ入力(健診人口ピラミッド)'!F13)</f>
        <v>#DIV/0!</v>
      </c>
      <c r="H105" s="119" t="e">
        <f>IF('【03】データ入力(健診人口ピラミッド)'!G13="","-",'【03】データ入力(健診人口ピラミッド)'!G13)</f>
        <v>#DIV/0!</v>
      </c>
      <c r="J105" s="81"/>
    </row>
    <row r="106" spans="2:10" ht="28.5" customHeight="1" x14ac:dyDescent="0.45">
      <c r="B106" s="83" t="s">
        <v>56</v>
      </c>
      <c r="C106" s="100">
        <f>IF('【03】データ入力(健診人口ピラミッド)'!B14="","-",'【03】データ入力(健診人口ピラミッド)'!B14)</f>
        <v>0</v>
      </c>
      <c r="D106" s="100">
        <f>IF('【03】データ入力(健診人口ピラミッド)'!C14="","-",'【03】データ入力(健診人口ピラミッド)'!C14)</f>
        <v>0</v>
      </c>
      <c r="E106" s="100">
        <f>IF('【03】データ入力(健診人口ピラミッド)'!D14="","-",'【03】データ入力(健診人口ピラミッド)'!D14)</f>
        <v>0</v>
      </c>
      <c r="F106" s="100">
        <f>IF('【03】データ入力(健診人口ピラミッド)'!E14="","-",'【03】データ入力(健診人口ピラミッド)'!E14)</f>
        <v>0</v>
      </c>
      <c r="G106" s="119" t="e">
        <f>IF('【03】データ入力(健診人口ピラミッド)'!F14="","-",'【03】データ入力(健診人口ピラミッド)'!F14)</f>
        <v>#DIV/0!</v>
      </c>
      <c r="H106" s="119" t="e">
        <f>IF('【03】データ入力(健診人口ピラミッド)'!G14="","-",'【03】データ入力(健診人口ピラミッド)'!G14)</f>
        <v>#DIV/0!</v>
      </c>
      <c r="J106" s="81"/>
    </row>
    <row r="107" spans="2:10" ht="28.5" customHeight="1" x14ac:dyDescent="0.45">
      <c r="B107" s="83" t="s">
        <v>57</v>
      </c>
      <c r="C107" s="100">
        <f>IF('【03】データ入力(健診人口ピラミッド)'!B15="","-",'【03】データ入力(健診人口ピラミッド)'!B15)</f>
        <v>0</v>
      </c>
      <c r="D107" s="100">
        <f>IF('【03】データ入力(健診人口ピラミッド)'!C15="","-",'【03】データ入力(健診人口ピラミッド)'!C15)</f>
        <v>0</v>
      </c>
      <c r="E107" s="100">
        <f>IF('【03】データ入力(健診人口ピラミッド)'!D15="","-",'【03】データ入力(健診人口ピラミッド)'!D15)</f>
        <v>0</v>
      </c>
      <c r="F107" s="100">
        <f>IF('【03】データ入力(健診人口ピラミッド)'!E15="","-",'【03】データ入力(健診人口ピラミッド)'!E15)</f>
        <v>0</v>
      </c>
      <c r="G107" s="119" t="e">
        <f>IF('【03】データ入力(健診人口ピラミッド)'!F15="","-",'【03】データ入力(健診人口ピラミッド)'!F15)</f>
        <v>#DIV/0!</v>
      </c>
      <c r="H107" s="119" t="e">
        <f>IF('【03】データ入力(健診人口ピラミッド)'!G15="","-",'【03】データ入力(健診人口ピラミッド)'!G15)</f>
        <v>#DIV/0!</v>
      </c>
      <c r="J107" s="81"/>
    </row>
    <row r="108" spans="2:10" ht="28.5" customHeight="1" x14ac:dyDescent="0.45">
      <c r="B108" s="37"/>
      <c r="J108" s="81" t="s">
        <v>267</v>
      </c>
    </row>
    <row r="109" spans="2:10" ht="28.5" customHeight="1" x14ac:dyDescent="0.45"/>
    <row r="110" spans="2:10" ht="28.5" customHeight="1" x14ac:dyDescent="0.45">
      <c r="B110" s="95" t="str">
        <f>【03】データ入力!A92</f>
        <v>No.2　特定保健指導実施率</v>
      </c>
      <c r="C110" s="96"/>
      <c r="D110" s="96"/>
      <c r="E110" s="96"/>
      <c r="F110" s="96"/>
      <c r="G110" s="96"/>
      <c r="H110" s="96"/>
      <c r="I110" s="96"/>
      <c r="J110" s="96"/>
    </row>
    <row r="111" spans="2:10" ht="28.5" customHeight="1" x14ac:dyDescent="0.45">
      <c r="C111" s="84" t="str">
        <f>IF(【03】データ入力!B94="","-",【03】データ入力!B94)</f>
        <v>R4
（2022）</v>
      </c>
      <c r="D111" s="84" t="str">
        <f>IF(【03】データ入力!C94="","-",【03】データ入力!C94)</f>
        <v>R5
（2023）</v>
      </c>
      <c r="E111" s="84" t="str">
        <f>IF(【03】データ入力!D94="","-",【03】データ入力!D94)</f>
        <v>R6
（2024）</v>
      </c>
      <c r="F111" s="84" t="str">
        <f>IF(【03】データ入力!E94="","-",【03】データ入力!E94)</f>
        <v>R7
（2025）</v>
      </c>
      <c r="G111" s="84" t="str">
        <f>IF(【03】データ入力!F94="","-",【03】データ入力!F94)</f>
        <v>R8
（2026）</v>
      </c>
      <c r="H111" s="84" t="str">
        <f>IF(【03】データ入力!G94="","-",【03】データ入力!G94)</f>
        <v>R9
（2027）</v>
      </c>
      <c r="I111" s="84" t="str">
        <f>IF(【03】データ入力!H94="","-",【03】データ入力!H94)</f>
        <v>R10
（2028）</v>
      </c>
      <c r="J111" s="84" t="str">
        <f>IF(【03】データ入力!I94="","-",【03】データ入力!I94)</f>
        <v>R11
（2029）</v>
      </c>
    </row>
    <row r="112" spans="2:10" ht="28.5" customHeight="1" x14ac:dyDescent="0.45">
      <c r="B112" s="83">
        <f>IF(【03】データ入力!A95="","-",【03】データ入力!A95)</f>
        <v>0</v>
      </c>
      <c r="C112" s="97" t="str">
        <f>IF(【03】データ入力!B95="","-",【03】データ入力!B95)</f>
        <v>-</v>
      </c>
      <c r="D112" s="97" t="str">
        <f>IF(【03】データ入力!C95="","-",【03】データ入力!C95)</f>
        <v>-</v>
      </c>
      <c r="E112" s="97" t="str">
        <f>IF(【03】データ入力!D95="","-",【03】データ入力!D95)</f>
        <v>-</v>
      </c>
      <c r="F112" s="97" t="str">
        <f>IF(【03】データ入力!E95="","-",【03】データ入力!E95)</f>
        <v>-</v>
      </c>
      <c r="G112" s="97" t="str">
        <f>IF(【03】データ入力!F95="","-",【03】データ入力!F95)</f>
        <v>-</v>
      </c>
      <c r="H112" s="97" t="str">
        <f>IF(【03】データ入力!G95="","-",【03】データ入力!G95)</f>
        <v>-</v>
      </c>
      <c r="I112" s="97" t="str">
        <f>IF(【03】データ入力!H95="","-",【03】データ入力!H95)</f>
        <v>-</v>
      </c>
      <c r="J112" s="97" t="str">
        <f>IF(【03】データ入力!I95="","-",【03】データ入力!I95)</f>
        <v>-</v>
      </c>
    </row>
    <row r="113" spans="2:10" ht="28.5" customHeight="1" x14ac:dyDescent="0.45">
      <c r="B113" s="83" t="str">
        <f>IF(【03】データ入力!A96="","-",【03】データ入力!A96)</f>
        <v>奈良県</v>
      </c>
      <c r="C113" s="97" t="str">
        <f>IF(【03】データ入力!B96="","-",【03】データ入力!B96)</f>
        <v>-</v>
      </c>
      <c r="D113" s="97" t="str">
        <f>IF(【03】データ入力!C96="","-",【03】データ入力!C96)</f>
        <v>-</v>
      </c>
      <c r="E113" s="97" t="str">
        <f>IF(【03】データ入力!D96="","-",【03】データ入力!D96)</f>
        <v>-</v>
      </c>
      <c r="F113" s="97" t="str">
        <f>IF(【03】データ入力!E96="","-",【03】データ入力!E96)</f>
        <v>-</v>
      </c>
      <c r="G113" s="97" t="str">
        <f>IF(【03】データ入力!F96="","-",【03】データ入力!F96)</f>
        <v>-</v>
      </c>
      <c r="H113" s="97" t="str">
        <f>IF(【03】データ入力!G96="","-",【03】データ入力!G96)</f>
        <v>-</v>
      </c>
      <c r="I113" s="97" t="str">
        <f>IF(【03】データ入力!H96="","-",【03】データ入力!H96)</f>
        <v>-</v>
      </c>
      <c r="J113" s="97" t="str">
        <f>IF(【03】データ入力!I96="","-",【03】データ入力!I96)</f>
        <v>-</v>
      </c>
    </row>
    <row r="114" spans="2:10" ht="28.5" customHeight="1" x14ac:dyDescent="0.45">
      <c r="B114" s="83" t="str">
        <f>IF(【03】データ入力!A97="","-",【03】データ入力!A97)</f>
        <v>県内順位</v>
      </c>
      <c r="C114" s="82" t="str">
        <f>IF(【03】データ入力!B97="","-",【03】データ入力!B97)</f>
        <v>-</v>
      </c>
      <c r="D114" s="82" t="str">
        <f>IF(【03】データ入力!C97="","-",【03】データ入力!C97)</f>
        <v>-</v>
      </c>
      <c r="E114" s="82" t="str">
        <f>IF(【03】データ入力!D97="","-",【03】データ入力!D97)</f>
        <v>-</v>
      </c>
      <c r="F114" s="82" t="str">
        <f>IF(【03】データ入力!E97="","-",【03】データ入力!E97)</f>
        <v>-</v>
      </c>
      <c r="G114" s="82" t="str">
        <f>IF(【03】データ入力!F97="","-",【03】データ入力!F97)</f>
        <v>-</v>
      </c>
      <c r="H114" s="82" t="str">
        <f>IF(【03】データ入力!G97="","-",【03】データ入力!G97)</f>
        <v>-</v>
      </c>
      <c r="I114" s="82" t="str">
        <f>IF(【03】データ入力!H97="","-",【03】データ入力!H97)</f>
        <v>-</v>
      </c>
      <c r="J114" s="82" t="str">
        <f>IF(【03】データ入力!I97="","-",【03】データ入力!I97)</f>
        <v>-</v>
      </c>
    </row>
    <row r="115" spans="2:10" ht="28.5" customHeight="1" x14ac:dyDescent="0.45">
      <c r="B115" s="83" t="str">
        <f>IF(【03】データ入力!A98="","-",【03】データ入力!A98)</f>
        <v>全国</v>
      </c>
      <c r="C115" s="97" t="str">
        <f>IF(【03】データ入力!B98="","-",【03】データ入力!B98)</f>
        <v>-</v>
      </c>
      <c r="D115" s="97" t="str">
        <f>IF(【03】データ入力!C98="","-",【03】データ入力!C98)</f>
        <v>-</v>
      </c>
      <c r="E115" s="97" t="str">
        <f>IF(【03】データ入力!D98="","-",【03】データ入力!D98)</f>
        <v>-</v>
      </c>
      <c r="F115" s="97" t="str">
        <f>IF(【03】データ入力!E98="","-",【03】データ入力!E98)</f>
        <v>-</v>
      </c>
      <c r="G115" s="97" t="str">
        <f>IF(【03】データ入力!F98="","-",【03】データ入力!F98)</f>
        <v>-</v>
      </c>
      <c r="H115" s="97" t="str">
        <f>IF(【03】データ入力!G98="","-",【03】データ入力!G98)</f>
        <v>-</v>
      </c>
      <c r="I115" s="97" t="str">
        <f>IF(【03】データ入力!H98="","-",【03】データ入力!H98)</f>
        <v>-</v>
      </c>
      <c r="J115" s="97" t="str">
        <f>IF(【03】データ入力!I98="","-",【03】データ入力!I98)</f>
        <v>-</v>
      </c>
    </row>
    <row r="116" spans="2:10" ht="28.5" customHeight="1" x14ac:dyDescent="0.45">
      <c r="B116" s="83" t="str">
        <f>IF(【03】データ入力!A99="","-",【03】データ入力!A99)</f>
        <v>目標値</v>
      </c>
      <c r="C116" s="97" t="str">
        <f>IF(【03】データ入力!B99="","-",【03】データ入力!B99)</f>
        <v>-</v>
      </c>
      <c r="D116" s="97" t="str">
        <f>IF(【03】データ入力!C99="","-",【03】データ入力!C99)</f>
        <v>-</v>
      </c>
      <c r="E116" s="97" t="str">
        <f>IF(【03】データ入力!D99="","-",【03】データ入力!D99)</f>
        <v>-</v>
      </c>
      <c r="F116" s="97" t="str">
        <f>IF(【03】データ入力!E99="","-",【03】データ入力!E99)</f>
        <v>-</v>
      </c>
      <c r="G116" s="97" t="str">
        <f>IF(【03】データ入力!F99="","-",【03】データ入力!F99)</f>
        <v>-</v>
      </c>
      <c r="H116" s="97" t="str">
        <f>IF(【03】データ入力!G99="","-",【03】データ入力!G99)</f>
        <v>-</v>
      </c>
      <c r="I116" s="97" t="str">
        <f>IF(【03】データ入力!H99="","-",【03】データ入力!H99)</f>
        <v>-</v>
      </c>
      <c r="J116" s="97" t="str">
        <f>IF(【03】データ入力!I99="","-",【03】データ入力!I99)</f>
        <v>-</v>
      </c>
    </row>
    <row r="117" spans="2:10" ht="28.5" customHeight="1" x14ac:dyDescent="0.45"/>
    <row r="118" spans="2:10" ht="28.5" customHeight="1" x14ac:dyDescent="0.45">
      <c r="B118" s="80" t="s">
        <v>221</v>
      </c>
      <c r="C118" s="84" t="str">
        <f>IF(【03】データ入力!B101="","-",【03】データ入力!B101)</f>
        <v>R4
（2022）</v>
      </c>
      <c r="D118" s="84" t="str">
        <f>IF(【03】データ入力!C101="","-",【03】データ入力!C101)</f>
        <v>R5
（2023）</v>
      </c>
      <c r="E118" s="84" t="str">
        <f>IF(【03】データ入力!D101="","-",【03】データ入力!D101)</f>
        <v>R6
（2024）</v>
      </c>
      <c r="F118" s="84" t="str">
        <f>IF(【03】データ入力!E101="","-",【03】データ入力!E101)</f>
        <v>R7
（2025）</v>
      </c>
      <c r="G118" s="84" t="str">
        <f>IF(【03】データ入力!F101="","-",【03】データ入力!F101)</f>
        <v>R8
（2026）</v>
      </c>
      <c r="H118" s="84" t="str">
        <f>IF(【03】データ入力!G101="","-",【03】データ入力!G101)</f>
        <v>R9
（2027）</v>
      </c>
      <c r="I118" s="84" t="str">
        <f>IF(【03】データ入力!H101="","-",【03】データ入力!H101)</f>
        <v>R10
（2028）</v>
      </c>
      <c r="J118" s="84" t="str">
        <f>IF(【03】データ入力!I101="","-",【03】データ入力!I101)</f>
        <v>R11
（2029）</v>
      </c>
    </row>
    <row r="119" spans="2:10" ht="28.5" customHeight="1" x14ac:dyDescent="0.45">
      <c r="B119" s="110" t="str">
        <f>IF(【03】データ入力!A102="","-",【03】データ入力!A102)</f>
        <v>全体　（対象者数）</v>
      </c>
      <c r="C119" s="82" t="str">
        <f>IF(【03】データ入力!B102="","-",【03】データ入力!B102)</f>
        <v>-</v>
      </c>
      <c r="D119" s="82" t="str">
        <f>IF(【03】データ入力!C102="","-",【03】データ入力!C102)</f>
        <v>-</v>
      </c>
      <c r="E119" s="82" t="str">
        <f>IF(【03】データ入力!D102="","-",【03】データ入力!D102)</f>
        <v>-</v>
      </c>
      <c r="F119" s="82" t="str">
        <f>IF(【03】データ入力!E102="","-",【03】データ入力!E102)</f>
        <v>-</v>
      </c>
      <c r="G119" s="82" t="str">
        <f>IF(【03】データ入力!F102="","-",【03】データ入力!F102)</f>
        <v>-</v>
      </c>
      <c r="H119" s="82" t="str">
        <f>IF(【03】データ入力!G102="","-",【03】データ入力!G102)</f>
        <v>-</v>
      </c>
      <c r="I119" s="82" t="str">
        <f>IF(【03】データ入力!H102="","-",【03】データ入力!H102)</f>
        <v>-</v>
      </c>
      <c r="J119" s="82" t="str">
        <f>IF(【03】データ入力!I102="","-",【03】データ入力!I102)</f>
        <v>-</v>
      </c>
    </row>
    <row r="120" spans="2:10" ht="28.5" customHeight="1" x14ac:dyDescent="0.45">
      <c r="B120" s="110" t="str">
        <f>IF(【03】データ入力!A103="","-",【03】データ入力!A103)</f>
        <v>　　　　（終了者数）</v>
      </c>
      <c r="C120" s="82" t="str">
        <f>IF(【03】データ入力!B103="","-",【03】データ入力!B103)</f>
        <v>-</v>
      </c>
      <c r="D120" s="82" t="str">
        <f>IF(【03】データ入力!C103="","-",【03】データ入力!C103)</f>
        <v>-</v>
      </c>
      <c r="E120" s="82" t="str">
        <f>IF(【03】データ入力!D103="","-",【03】データ入力!D103)</f>
        <v>-</v>
      </c>
      <c r="F120" s="82" t="str">
        <f>IF(【03】データ入力!E103="","-",【03】データ入力!E103)</f>
        <v>-</v>
      </c>
      <c r="G120" s="82" t="str">
        <f>IF(【03】データ入力!F103="","-",【03】データ入力!F103)</f>
        <v>-</v>
      </c>
      <c r="H120" s="82" t="str">
        <f>IF(【03】データ入力!G103="","-",【03】データ入力!G103)</f>
        <v>-</v>
      </c>
      <c r="I120" s="82" t="str">
        <f>IF(【03】データ入力!H103="","-",【03】データ入力!H103)</f>
        <v>-</v>
      </c>
      <c r="J120" s="82" t="str">
        <f>IF(【03】データ入力!I103="","-",【03】データ入力!I103)</f>
        <v>-</v>
      </c>
    </row>
    <row r="121" spans="2:10" ht="28.5" customHeight="1" x14ac:dyDescent="0.45">
      <c r="B121" s="110" t="str">
        <f>IF(【03】データ入力!A104="","-",【03】データ入力!A104)</f>
        <v>　　　　（実施率）</v>
      </c>
      <c r="C121" s="82" t="str">
        <f>IF(【03】データ入力!B104="","-",【03】データ入力!B104)</f>
        <v>-</v>
      </c>
      <c r="D121" s="82" t="str">
        <f>IF(【03】データ入力!C104="","-",【03】データ入力!C104)</f>
        <v>-</v>
      </c>
      <c r="E121" s="82" t="str">
        <f>IF(【03】データ入力!D104="","-",【03】データ入力!D104)</f>
        <v>-</v>
      </c>
      <c r="F121" s="82" t="str">
        <f>IF(【03】データ入力!E104="","-",【03】データ入力!E104)</f>
        <v>-</v>
      </c>
      <c r="G121" s="82" t="str">
        <f>IF(【03】データ入力!F104="","-",【03】データ入力!F104)</f>
        <v>-</v>
      </c>
      <c r="H121" s="82" t="str">
        <f>IF(【03】データ入力!G104="","-",【03】データ入力!G104)</f>
        <v>-</v>
      </c>
      <c r="I121" s="82" t="str">
        <f>IF(【03】データ入力!H104="","-",【03】データ入力!H104)</f>
        <v>-</v>
      </c>
      <c r="J121" s="82" t="str">
        <f>IF(【03】データ入力!I104="","-",【03】データ入力!I104)</f>
        <v>-</v>
      </c>
    </row>
    <row r="122" spans="2:10" ht="28.5" customHeight="1" x14ac:dyDescent="0.45">
      <c r="B122" s="110" t="str">
        <f>IF(【03】データ入力!A105="","-",【03】データ入力!A105)</f>
        <v>積極的支援　（対象者数）</v>
      </c>
      <c r="C122" s="82" t="str">
        <f>IF(【03】データ入力!B105="","-",【03】データ入力!B105)</f>
        <v>-</v>
      </c>
      <c r="D122" s="82" t="str">
        <f>IF(【03】データ入力!C105="","-",【03】データ入力!C105)</f>
        <v>-</v>
      </c>
      <c r="E122" s="82" t="str">
        <f>IF(【03】データ入力!D105="","-",【03】データ入力!D105)</f>
        <v>-</v>
      </c>
      <c r="F122" s="82" t="str">
        <f>IF(【03】データ入力!E105="","-",【03】データ入力!E105)</f>
        <v>-</v>
      </c>
      <c r="G122" s="82" t="str">
        <f>IF(【03】データ入力!F105="","-",【03】データ入力!F105)</f>
        <v>-</v>
      </c>
      <c r="H122" s="82" t="str">
        <f>IF(【03】データ入力!G105="","-",【03】データ入力!G105)</f>
        <v>-</v>
      </c>
      <c r="I122" s="82" t="str">
        <f>IF(【03】データ入力!H105="","-",【03】データ入力!H105)</f>
        <v>-</v>
      </c>
      <c r="J122" s="82" t="str">
        <f>IF(【03】データ入力!I105="","-",【03】データ入力!I105)</f>
        <v>-</v>
      </c>
    </row>
    <row r="123" spans="2:10" ht="28.5" customHeight="1" x14ac:dyDescent="0.45">
      <c r="B123" s="110" t="str">
        <f>IF(【03】データ入力!A106="","-",【03】データ入力!A106)</f>
        <v>　　　　　　　　　（積極的支援終了者数）</v>
      </c>
      <c r="C123" s="82" t="str">
        <f>IF(【03】データ入力!B106="","-",【03】データ入力!B106)</f>
        <v>-</v>
      </c>
      <c r="D123" s="82" t="str">
        <f>IF(【03】データ入力!C106="","-",【03】データ入力!C106)</f>
        <v>-</v>
      </c>
      <c r="E123" s="82" t="str">
        <f>IF(【03】データ入力!D106="","-",【03】データ入力!D106)</f>
        <v>-</v>
      </c>
      <c r="F123" s="82" t="str">
        <f>IF(【03】データ入力!E106="","-",【03】データ入力!E106)</f>
        <v>-</v>
      </c>
      <c r="G123" s="82" t="str">
        <f>IF(【03】データ入力!F106="","-",【03】データ入力!F106)</f>
        <v>-</v>
      </c>
      <c r="H123" s="82" t="str">
        <f>IF(【03】データ入力!G106="","-",【03】データ入力!G106)</f>
        <v>-</v>
      </c>
      <c r="I123" s="82" t="str">
        <f>IF(【03】データ入力!H106="","-",【03】データ入力!H106)</f>
        <v>-</v>
      </c>
      <c r="J123" s="82" t="str">
        <f>IF(【03】データ入力!I106="","-",【03】データ入力!I106)</f>
        <v>-</v>
      </c>
    </row>
    <row r="124" spans="2:10" ht="28.5" customHeight="1" x14ac:dyDescent="0.45">
      <c r="B124" s="110" t="str">
        <f>IF(【03】データ入力!A107="","-",【03】データ入力!A107)</f>
        <v>　　　　　　　　　（動機づけ支援相当終了者数）</v>
      </c>
      <c r="C124" s="82" t="str">
        <f>IF(【03】データ入力!B107="","-",【03】データ入力!B107)</f>
        <v>-</v>
      </c>
      <c r="D124" s="82" t="str">
        <f>IF(【03】データ入力!C107="","-",【03】データ入力!C107)</f>
        <v>-</v>
      </c>
      <c r="E124" s="82" t="str">
        <f>IF(【03】データ入力!D107="","-",【03】データ入力!D107)</f>
        <v>-</v>
      </c>
      <c r="F124" s="82" t="str">
        <f>IF(【03】データ入力!E107="","-",【03】データ入力!E107)</f>
        <v>-</v>
      </c>
      <c r="G124" s="82" t="str">
        <f>IF(【03】データ入力!F107="","-",【03】データ入力!F107)</f>
        <v>-</v>
      </c>
      <c r="H124" s="82" t="str">
        <f>IF(【03】データ入力!G107="","-",【03】データ入力!G107)</f>
        <v>-</v>
      </c>
      <c r="I124" s="82" t="str">
        <f>IF(【03】データ入力!H107="","-",【03】データ入力!H107)</f>
        <v>-</v>
      </c>
      <c r="J124" s="82" t="str">
        <f>IF(【03】データ入力!I107="","-",【03】データ入力!I107)</f>
        <v>-</v>
      </c>
    </row>
    <row r="125" spans="2:10" ht="28.5" customHeight="1" x14ac:dyDescent="0.45">
      <c r="B125" s="110" t="str">
        <f>IF(【03】データ入力!A108="","-",【03】データ入力!A108)</f>
        <v>　　　　　　　　　（モデル実施終了者数）</v>
      </c>
      <c r="C125" s="82" t="str">
        <f>IF(【03】データ入力!B108="","-",【03】データ入力!B108)</f>
        <v>-</v>
      </c>
      <c r="D125" s="82" t="str">
        <f>IF(【03】データ入力!C108="","-",【03】データ入力!C108)</f>
        <v>-</v>
      </c>
      <c r="E125" s="82" t="str">
        <f>IF(【03】データ入力!D108="","-",【03】データ入力!D108)</f>
        <v>-</v>
      </c>
      <c r="F125" s="82" t="str">
        <f>IF(【03】データ入力!E108="","-",【03】データ入力!E108)</f>
        <v>-</v>
      </c>
      <c r="G125" s="82" t="str">
        <f>IF(【03】データ入力!F108="","-",【03】データ入力!F108)</f>
        <v>-</v>
      </c>
      <c r="H125" s="82" t="str">
        <f>IF(【03】データ入力!G108="","-",【03】データ入力!G108)</f>
        <v>-</v>
      </c>
      <c r="I125" s="82" t="str">
        <f>IF(【03】データ入力!H108="","-",【03】データ入力!H108)</f>
        <v>-</v>
      </c>
      <c r="J125" s="82" t="str">
        <f>IF(【03】データ入力!I108="","-",【03】データ入力!I108)</f>
        <v>-</v>
      </c>
    </row>
    <row r="126" spans="2:10" ht="28.5" customHeight="1" x14ac:dyDescent="0.45">
      <c r="B126" s="110" t="str">
        <f>IF(【03】データ入力!A109="","-",【03】データ入力!A109)</f>
        <v>　　　　　　　　　（未終了者数）</v>
      </c>
      <c r="C126" s="82" t="str">
        <f>IF(【03】データ入力!B109="","-",【03】データ入力!B109)</f>
        <v>-</v>
      </c>
      <c r="D126" s="82" t="str">
        <f>IF(【03】データ入力!C109="","-",【03】データ入力!C109)</f>
        <v>-</v>
      </c>
      <c r="E126" s="82" t="str">
        <f>IF(【03】データ入力!D109="","-",【03】データ入力!D109)</f>
        <v>-</v>
      </c>
      <c r="F126" s="82" t="str">
        <f>IF(【03】データ入力!E109="","-",【03】データ入力!E109)</f>
        <v>-</v>
      </c>
      <c r="G126" s="82" t="str">
        <f>IF(【03】データ入力!F109="","-",【03】データ入力!F109)</f>
        <v>-</v>
      </c>
      <c r="H126" s="82" t="str">
        <f>IF(【03】データ入力!G109="","-",【03】データ入力!G109)</f>
        <v>-</v>
      </c>
      <c r="I126" s="82" t="str">
        <f>IF(【03】データ入力!H109="","-",【03】データ入力!H109)</f>
        <v>-</v>
      </c>
      <c r="J126" s="82" t="str">
        <f>IF(【03】データ入力!I109="","-",【03】データ入力!I109)</f>
        <v>-</v>
      </c>
    </row>
    <row r="127" spans="2:10" ht="28.5" customHeight="1" x14ac:dyDescent="0.45">
      <c r="B127" s="110" t="str">
        <f>IF(【03】データ入力!A110="","-",【03】データ入力!A110)</f>
        <v>　　　　　　　　　（実施率）</v>
      </c>
      <c r="C127" s="82" t="str">
        <f>IF(【03】データ入力!B110="","-",【03】データ入力!B110)</f>
        <v>-</v>
      </c>
      <c r="D127" s="82" t="str">
        <f>IF(【03】データ入力!C110="","-",【03】データ入力!C110)</f>
        <v>-</v>
      </c>
      <c r="E127" s="82" t="str">
        <f>IF(【03】データ入力!D110="","-",【03】データ入力!D110)</f>
        <v>-</v>
      </c>
      <c r="F127" s="82" t="str">
        <f>IF(【03】データ入力!E110="","-",【03】データ入力!E110)</f>
        <v>-</v>
      </c>
      <c r="G127" s="82" t="str">
        <f>IF(【03】データ入力!F110="","-",【03】データ入力!F110)</f>
        <v>-</v>
      </c>
      <c r="H127" s="82" t="str">
        <f>IF(【03】データ入力!G110="","-",【03】データ入力!G110)</f>
        <v>-</v>
      </c>
      <c r="I127" s="82" t="str">
        <f>IF(【03】データ入力!H110="","-",【03】データ入力!H110)</f>
        <v>-</v>
      </c>
      <c r="J127" s="82" t="str">
        <f>IF(【03】データ入力!I110="","-",【03】データ入力!I110)</f>
        <v>-</v>
      </c>
    </row>
    <row r="128" spans="2:10" ht="28.5" customHeight="1" x14ac:dyDescent="0.45">
      <c r="B128" s="110" t="str">
        <f>IF(【03】データ入力!A111="","-",【03】データ入力!A111)</f>
        <v>動機づけ支援　（対象者数）</v>
      </c>
      <c r="C128" s="82" t="str">
        <f>IF(【03】データ入力!B111="","-",【03】データ入力!B111)</f>
        <v>-</v>
      </c>
      <c r="D128" s="82" t="str">
        <f>IF(【03】データ入力!C111="","-",【03】データ入力!C111)</f>
        <v>-</v>
      </c>
      <c r="E128" s="82" t="str">
        <f>IF(【03】データ入力!D111="","-",【03】データ入力!D111)</f>
        <v>-</v>
      </c>
      <c r="F128" s="82" t="str">
        <f>IF(【03】データ入力!E111="","-",【03】データ入力!E111)</f>
        <v>-</v>
      </c>
      <c r="G128" s="82" t="str">
        <f>IF(【03】データ入力!F111="","-",【03】データ入力!F111)</f>
        <v>-</v>
      </c>
      <c r="H128" s="82" t="str">
        <f>IF(【03】データ入力!G111="","-",【03】データ入力!G111)</f>
        <v>-</v>
      </c>
      <c r="I128" s="82" t="str">
        <f>IF(【03】データ入力!H111="","-",【03】データ入力!H111)</f>
        <v>-</v>
      </c>
      <c r="J128" s="82" t="str">
        <f>IF(【03】データ入力!I111="","-",【03】データ入力!I111)</f>
        <v>-</v>
      </c>
    </row>
    <row r="129" spans="2:10" ht="28.5" customHeight="1" x14ac:dyDescent="0.45">
      <c r="B129" s="110" t="str">
        <f>IF(【03】データ入力!A112="","-",【03】データ入力!A112)</f>
        <v>　　　　　　　　　　（終了者数）</v>
      </c>
      <c r="C129" s="82" t="str">
        <f>IF(【03】データ入力!B112="","-",【03】データ入力!B112)</f>
        <v>-</v>
      </c>
      <c r="D129" s="82" t="str">
        <f>IF(【03】データ入力!C112="","-",【03】データ入力!C112)</f>
        <v>-</v>
      </c>
      <c r="E129" s="82" t="str">
        <f>IF(【03】データ入力!D112="","-",【03】データ入力!D112)</f>
        <v>-</v>
      </c>
      <c r="F129" s="82" t="str">
        <f>IF(【03】データ入力!E112="","-",【03】データ入力!E112)</f>
        <v>-</v>
      </c>
      <c r="G129" s="82" t="str">
        <f>IF(【03】データ入力!F112="","-",【03】データ入力!F112)</f>
        <v>-</v>
      </c>
      <c r="H129" s="82" t="str">
        <f>IF(【03】データ入力!G112="","-",【03】データ入力!G112)</f>
        <v>-</v>
      </c>
      <c r="I129" s="82" t="str">
        <f>IF(【03】データ入力!H112="","-",【03】データ入力!H112)</f>
        <v>-</v>
      </c>
      <c r="J129" s="82" t="str">
        <f>IF(【03】データ入力!I112="","-",【03】データ入力!I112)</f>
        <v>-</v>
      </c>
    </row>
    <row r="130" spans="2:10" ht="28.5" customHeight="1" x14ac:dyDescent="0.45">
      <c r="B130" s="110" t="str">
        <f>IF(【03】データ入力!A113="","-",【03】データ入力!A113)</f>
        <v>　　　　　　　　　　（未終了者数）</v>
      </c>
      <c r="C130" s="82" t="str">
        <f>IF(【03】データ入力!B113="","-",【03】データ入力!B113)</f>
        <v>-</v>
      </c>
      <c r="D130" s="82" t="str">
        <f>IF(【03】データ入力!C113="","-",【03】データ入力!C113)</f>
        <v>-</v>
      </c>
      <c r="E130" s="82" t="str">
        <f>IF(【03】データ入力!D113="","-",【03】データ入力!D113)</f>
        <v>-</v>
      </c>
      <c r="F130" s="82" t="str">
        <f>IF(【03】データ入力!E113="","-",【03】データ入力!E113)</f>
        <v>-</v>
      </c>
      <c r="G130" s="82" t="str">
        <f>IF(【03】データ入力!F113="","-",【03】データ入力!F113)</f>
        <v>-</v>
      </c>
      <c r="H130" s="82" t="str">
        <f>IF(【03】データ入力!G113="","-",【03】データ入力!G113)</f>
        <v>-</v>
      </c>
      <c r="I130" s="82" t="str">
        <f>IF(【03】データ入力!H113="","-",【03】データ入力!H113)</f>
        <v>-</v>
      </c>
      <c r="J130" s="82" t="str">
        <f>IF(【03】データ入力!I113="","-",【03】データ入力!I113)</f>
        <v>-</v>
      </c>
    </row>
    <row r="131" spans="2:10" ht="28.5" customHeight="1" x14ac:dyDescent="0.45">
      <c r="B131" s="110" t="str">
        <f>IF(【03】データ入力!A114="","-",【03】データ入力!A114)</f>
        <v>　　　　　　　　　　（実施率）</v>
      </c>
      <c r="C131" s="82" t="str">
        <f>IF(【03】データ入力!B114="","-",【03】データ入力!B114)</f>
        <v>-</v>
      </c>
      <c r="D131" s="82" t="str">
        <f>IF(【03】データ入力!C114="","-",【03】データ入力!C114)</f>
        <v>-</v>
      </c>
      <c r="E131" s="82" t="str">
        <f>IF(【03】データ入力!D114="","-",【03】データ入力!D114)</f>
        <v>-</v>
      </c>
      <c r="F131" s="82" t="str">
        <f>IF(【03】データ入力!E114="","-",【03】データ入力!E114)</f>
        <v>-</v>
      </c>
      <c r="G131" s="82" t="str">
        <f>IF(【03】データ入力!F114="","-",【03】データ入力!F114)</f>
        <v>-</v>
      </c>
      <c r="H131" s="82" t="str">
        <f>IF(【03】データ入力!G114="","-",【03】データ入力!G114)</f>
        <v>-</v>
      </c>
      <c r="I131" s="82" t="str">
        <f>IF(【03】データ入力!H114="","-",【03】データ入力!H114)</f>
        <v>-</v>
      </c>
      <c r="J131" s="82" t="str">
        <f>IF(【03】データ入力!I114="","-",【03】データ入力!I114)</f>
        <v>-</v>
      </c>
    </row>
    <row r="132" spans="2:10" ht="28.5" customHeight="1" x14ac:dyDescent="0.45">
      <c r="J132" s="81" t="s">
        <v>220</v>
      </c>
    </row>
    <row r="133" spans="2:10" ht="28.5" customHeight="1" x14ac:dyDescent="0.45">
      <c r="J133" s="81"/>
    </row>
    <row r="134" spans="2:10" ht="28.5" customHeight="1" x14ac:dyDescent="0.45">
      <c r="B134" s="80" t="str">
        <f>IF(【03】データ入力!A116="","-",【03】データ入力!A116)</f>
        <v>（特定保健指導終了者の内訳）</v>
      </c>
      <c r="C134" s="84" t="str">
        <f>IF(【03】データ入力!B116="","-",【03】データ入力!B116)</f>
        <v>R4
（2022）</v>
      </c>
      <c r="D134" s="84" t="str">
        <f>IF(【03】データ入力!C116="","-",【03】データ入力!C116)</f>
        <v>R5
（2023）</v>
      </c>
      <c r="E134" s="84" t="str">
        <f>IF(【03】データ入力!D116="","-",【03】データ入力!D116)</f>
        <v>R6
（2024）</v>
      </c>
      <c r="F134" s="84" t="str">
        <f>IF(【03】データ入力!E116="","-",【03】データ入力!E116)</f>
        <v>R7
（2025）</v>
      </c>
      <c r="G134" s="84" t="str">
        <f>IF(【03】データ入力!F116="","-",【03】データ入力!F116)</f>
        <v>R8
（2026）</v>
      </c>
      <c r="H134" s="84" t="str">
        <f>IF(【03】データ入力!G116="","-",【03】データ入力!G116)</f>
        <v>R9
（2027）</v>
      </c>
      <c r="I134" s="84" t="str">
        <f>IF(【03】データ入力!H116="","-",【03】データ入力!H116)</f>
        <v>R10
（2028）</v>
      </c>
      <c r="J134" s="84" t="str">
        <f>IF(【03】データ入力!I116="","-",【03】データ入力!I116)</f>
        <v>R11
（2029）</v>
      </c>
    </row>
    <row r="135" spans="2:10" ht="28.5" customHeight="1" x14ac:dyDescent="0.45">
      <c r="B135" s="83" t="str">
        <f>IF(【03】データ入力!A117="","-",【03】データ入力!A117)</f>
        <v>特定保健指導終了者数（計）</v>
      </c>
      <c r="C135" s="82" t="str">
        <f>IF(【03】データ入力!B117="","-",【03】データ入力!B117)</f>
        <v>-</v>
      </c>
      <c r="D135" s="82" t="str">
        <f>IF(【03】データ入力!C117="","-",【03】データ入力!C117)</f>
        <v>-</v>
      </c>
      <c r="E135" s="82" t="str">
        <f>IF(【03】データ入力!D117="","-",【03】データ入力!D117)</f>
        <v>-</v>
      </c>
      <c r="F135" s="82" t="str">
        <f>IF(【03】データ入力!E117="","-",【03】データ入力!E117)</f>
        <v>-</v>
      </c>
      <c r="G135" s="82" t="str">
        <f>IF(【03】データ入力!F117="","-",【03】データ入力!F117)</f>
        <v>-</v>
      </c>
      <c r="H135" s="82" t="str">
        <f>IF(【03】データ入力!G117="","-",【03】データ入力!G117)</f>
        <v>-</v>
      </c>
      <c r="I135" s="82" t="str">
        <f>IF(【03】データ入力!H117="","-",【03】データ入力!H117)</f>
        <v>-</v>
      </c>
      <c r="J135" s="82" t="str">
        <f>IF(【03】データ入力!I117="","-",【03】データ入力!I117)</f>
        <v>-</v>
      </c>
    </row>
    <row r="136" spans="2:10" ht="28.5" customHeight="1" x14ac:dyDescent="0.45">
      <c r="B136" s="83" t="str">
        <f>IF(【03】データ入力!A118="","-",【03】データ入力!A118)</f>
        <v>集団健診受診</v>
      </c>
      <c r="C136" s="82" t="str">
        <f>IF(【03】データ入力!B118="","-",【03】データ入力!B118)</f>
        <v>-</v>
      </c>
      <c r="D136" s="82" t="str">
        <f>IF(【03】データ入力!C118="","-",【03】データ入力!C118)</f>
        <v>-</v>
      </c>
      <c r="E136" s="82" t="str">
        <f>IF(【03】データ入力!D118="","-",【03】データ入力!D118)</f>
        <v>-</v>
      </c>
      <c r="F136" s="82" t="str">
        <f>IF(【03】データ入力!E118="","-",【03】データ入力!E118)</f>
        <v>-</v>
      </c>
      <c r="G136" s="82" t="str">
        <f>IF(【03】データ入力!F118="","-",【03】データ入力!F118)</f>
        <v>-</v>
      </c>
      <c r="H136" s="82" t="str">
        <f>IF(【03】データ入力!G118="","-",【03】データ入力!G118)</f>
        <v>-</v>
      </c>
      <c r="I136" s="82" t="str">
        <f>IF(【03】データ入力!H118="","-",【03】データ入力!H118)</f>
        <v>-</v>
      </c>
      <c r="J136" s="82" t="str">
        <f>IF(【03】データ入力!I118="","-",【03】データ入力!I118)</f>
        <v>-</v>
      </c>
    </row>
    <row r="137" spans="2:10" ht="28.5" customHeight="1" x14ac:dyDescent="0.45">
      <c r="B137" s="83" t="str">
        <f>IF(【03】データ入力!A119="","-",【03】データ入力!A119)</f>
        <v>個別健診受診</v>
      </c>
      <c r="C137" s="82" t="str">
        <f>IF(【03】データ入力!B119="","-",【03】データ入力!B119)</f>
        <v>-</v>
      </c>
      <c r="D137" s="82" t="str">
        <f>IF(【03】データ入力!C119="","-",【03】データ入力!C119)</f>
        <v>-</v>
      </c>
      <c r="E137" s="82" t="str">
        <f>IF(【03】データ入力!D119="","-",【03】データ入力!D119)</f>
        <v>-</v>
      </c>
      <c r="F137" s="82" t="str">
        <f>IF(【03】データ入力!E119="","-",【03】データ入力!E119)</f>
        <v>-</v>
      </c>
      <c r="G137" s="82" t="str">
        <f>IF(【03】データ入力!F119="","-",【03】データ入力!F119)</f>
        <v>-</v>
      </c>
      <c r="H137" s="82" t="str">
        <f>IF(【03】データ入力!G119="","-",【03】データ入力!G119)</f>
        <v>-</v>
      </c>
      <c r="I137" s="82" t="str">
        <f>IF(【03】データ入力!H119="","-",【03】データ入力!H119)</f>
        <v>-</v>
      </c>
      <c r="J137" s="82" t="str">
        <f>IF(【03】データ入力!I119="","-",【03】データ入力!I119)</f>
        <v>-</v>
      </c>
    </row>
    <row r="138" spans="2:10" ht="28.5" customHeight="1" x14ac:dyDescent="0.45">
      <c r="B138" s="83" t="str">
        <f>IF(【03】データ入力!A120="","-",【03】データ入力!A120)</f>
        <v>人間ドック受診</v>
      </c>
      <c r="C138" s="82" t="str">
        <f>IF(【03】データ入力!B120="","-",【03】データ入力!B120)</f>
        <v>-</v>
      </c>
      <c r="D138" s="82" t="str">
        <f>IF(【03】データ入力!C120="","-",【03】データ入力!C120)</f>
        <v>-</v>
      </c>
      <c r="E138" s="82" t="str">
        <f>IF(【03】データ入力!D120="","-",【03】データ入力!D120)</f>
        <v>-</v>
      </c>
      <c r="F138" s="82" t="str">
        <f>IF(【03】データ入力!E120="","-",【03】データ入力!E120)</f>
        <v>-</v>
      </c>
      <c r="G138" s="82" t="str">
        <f>IF(【03】データ入力!F120="","-",【03】データ入力!F120)</f>
        <v>-</v>
      </c>
      <c r="H138" s="82" t="str">
        <f>IF(【03】データ入力!G120="","-",【03】データ入力!G120)</f>
        <v>-</v>
      </c>
      <c r="I138" s="82" t="str">
        <f>IF(【03】データ入力!H120="","-",【03】データ入力!H120)</f>
        <v>-</v>
      </c>
      <c r="J138" s="82" t="str">
        <f>IF(【03】データ入力!I120="","-",【03】データ入力!I120)</f>
        <v>-</v>
      </c>
    </row>
    <row r="139" spans="2:10" ht="28.5" customHeight="1" x14ac:dyDescent="0.45">
      <c r="B139" s="83" t="str">
        <f>IF(【03】データ入力!A121="","-",【03】データ入力!A121)</f>
        <v>住民からの結果提供</v>
      </c>
      <c r="C139" s="82" t="str">
        <f>IF(【03】データ入力!B121="","-",【03】データ入力!B121)</f>
        <v>-</v>
      </c>
      <c r="D139" s="82" t="str">
        <f>IF(【03】データ入力!C121="","-",【03】データ入力!C121)</f>
        <v>-</v>
      </c>
      <c r="E139" s="82" t="str">
        <f>IF(【03】データ入力!D121="","-",【03】データ入力!D121)</f>
        <v>-</v>
      </c>
      <c r="F139" s="82" t="str">
        <f>IF(【03】データ入力!E121="","-",【03】データ入力!E121)</f>
        <v>-</v>
      </c>
      <c r="G139" s="82" t="str">
        <f>IF(【03】データ入力!F121="","-",【03】データ入力!F121)</f>
        <v>-</v>
      </c>
      <c r="H139" s="82" t="str">
        <f>IF(【03】データ入力!G121="","-",【03】データ入力!G121)</f>
        <v>-</v>
      </c>
      <c r="I139" s="82" t="str">
        <f>IF(【03】データ入力!H121="","-",【03】データ入力!H121)</f>
        <v>-</v>
      </c>
      <c r="J139" s="82" t="str">
        <f>IF(【03】データ入力!I121="","-",【03】データ入力!I121)</f>
        <v>-</v>
      </c>
    </row>
    <row r="140" spans="2:10" ht="28.5" customHeight="1" x14ac:dyDescent="0.45">
      <c r="B140" s="83" t="str">
        <f>IF(【03】データ入力!A122="","-",【03】データ入力!A122)</f>
        <v>みなし健診</v>
      </c>
      <c r="C140" s="82" t="str">
        <f>IF(【03】データ入力!B122="","-",【03】データ入力!B122)</f>
        <v>-</v>
      </c>
      <c r="D140" s="82" t="str">
        <f>IF(【03】データ入力!C122="","-",【03】データ入力!C122)</f>
        <v>-</v>
      </c>
      <c r="E140" s="82" t="str">
        <f>IF(【03】データ入力!D122="","-",【03】データ入力!D122)</f>
        <v>-</v>
      </c>
      <c r="F140" s="82" t="str">
        <f>IF(【03】データ入力!E122="","-",【03】データ入力!E122)</f>
        <v>-</v>
      </c>
      <c r="G140" s="82" t="str">
        <f>IF(【03】データ入力!F122="","-",【03】データ入力!F122)</f>
        <v>-</v>
      </c>
      <c r="H140" s="82" t="str">
        <f>IF(【03】データ入力!G122="","-",【03】データ入力!G122)</f>
        <v>-</v>
      </c>
      <c r="I140" s="82" t="str">
        <f>IF(【03】データ入力!H122="","-",【03】データ入力!H122)</f>
        <v>-</v>
      </c>
      <c r="J140" s="82" t="str">
        <f>IF(【03】データ入力!I122="","-",【03】データ入力!I122)</f>
        <v>-</v>
      </c>
    </row>
    <row r="141" spans="2:10" ht="28.5" customHeight="1" x14ac:dyDescent="0.45">
      <c r="J141" s="81" t="s">
        <v>222</v>
      </c>
    </row>
    <row r="142" spans="2:10" ht="28.5" customHeight="1" x14ac:dyDescent="0.45"/>
    <row r="143" spans="2:10" ht="28.5" customHeight="1" x14ac:dyDescent="0.45">
      <c r="B143" s="95" t="str">
        <f>【03】データ入力!A124</f>
        <v>No.3　特定保健指導による特定保健指導対象者の減少率</v>
      </c>
      <c r="C143" s="96"/>
      <c r="D143" s="96"/>
      <c r="E143" s="96"/>
      <c r="F143" s="96"/>
      <c r="G143" s="96"/>
      <c r="H143" s="96"/>
      <c r="I143" s="96"/>
      <c r="J143" s="96"/>
    </row>
    <row r="144" spans="2:10" ht="28.5" customHeight="1" x14ac:dyDescent="0.45">
      <c r="C144" s="84" t="str">
        <f>IF(【03】データ入力!B126="","-",【03】データ入力!B126)</f>
        <v>R4
（2022）</v>
      </c>
      <c r="D144" s="84" t="str">
        <f>IF(【03】データ入力!C126="","-",【03】データ入力!C126)</f>
        <v>R5
（2023）</v>
      </c>
      <c r="E144" s="84" t="str">
        <f>IF(【03】データ入力!D126="","-",【03】データ入力!D126)</f>
        <v>R6
（2024）</v>
      </c>
      <c r="F144" s="84" t="str">
        <f>IF(【03】データ入力!E126="","-",【03】データ入力!E126)</f>
        <v>R7
（2025）</v>
      </c>
      <c r="G144" s="84" t="str">
        <f>IF(【03】データ入力!F126="","-",【03】データ入力!F126)</f>
        <v>R8
（2026）</v>
      </c>
      <c r="H144" s="84" t="str">
        <f>IF(【03】データ入力!G126="","-",【03】データ入力!G126)</f>
        <v>R9
（2027）</v>
      </c>
      <c r="I144" s="84" t="str">
        <f>IF(【03】データ入力!H126="","-",【03】データ入力!H126)</f>
        <v>R10
（2028）</v>
      </c>
      <c r="J144" s="84" t="str">
        <f>IF(【03】データ入力!I126="","-",【03】データ入力!I126)</f>
        <v>R11
（2029）</v>
      </c>
    </row>
    <row r="145" spans="2:10" ht="28.5" customHeight="1" x14ac:dyDescent="0.45">
      <c r="B145" s="83">
        <f>IF(【03】データ入力!A127="","-",【03】データ入力!A127)</f>
        <v>0</v>
      </c>
      <c r="C145" s="82" t="str">
        <f>IF(【03】データ入力!B127="","-",【03】データ入力!B127)</f>
        <v>-</v>
      </c>
      <c r="D145" s="82" t="str">
        <f>IF(【03】データ入力!C127="","-",【03】データ入力!C127)</f>
        <v>-</v>
      </c>
      <c r="E145" s="82" t="str">
        <f>IF(【03】データ入力!D127="","-",【03】データ入力!D127)</f>
        <v>-</v>
      </c>
      <c r="F145" s="82" t="str">
        <f>IF(【03】データ入力!E127="","-",【03】データ入力!E127)</f>
        <v>-</v>
      </c>
      <c r="G145" s="82" t="str">
        <f>IF(【03】データ入力!F127="","-",【03】データ入力!F127)</f>
        <v>-</v>
      </c>
      <c r="H145" s="82" t="str">
        <f>IF(【03】データ入力!G127="","-",【03】データ入力!G127)</f>
        <v>-</v>
      </c>
      <c r="I145" s="82" t="str">
        <f>IF(【03】データ入力!H127="","-",【03】データ入力!H127)</f>
        <v>-</v>
      </c>
      <c r="J145" s="82" t="str">
        <f>IF(【03】データ入力!I127="","-",【03】データ入力!I127)</f>
        <v>-</v>
      </c>
    </row>
    <row r="146" spans="2:10" ht="28.5" customHeight="1" x14ac:dyDescent="0.45">
      <c r="B146" s="83" t="str">
        <f>IF(【03】データ入力!A128="","-",【03】データ入力!A128)</f>
        <v>奈良県</v>
      </c>
      <c r="C146" s="82" t="str">
        <f>IF(【03】データ入力!B128="","-",【03】データ入力!B128)</f>
        <v>-</v>
      </c>
      <c r="D146" s="82" t="str">
        <f>IF(【03】データ入力!C128="","-",【03】データ入力!C128)</f>
        <v>-</v>
      </c>
      <c r="E146" s="82" t="str">
        <f>IF(【03】データ入力!D128="","-",【03】データ入力!D128)</f>
        <v>-</v>
      </c>
      <c r="F146" s="82" t="str">
        <f>IF(【03】データ入力!E128="","-",【03】データ入力!E128)</f>
        <v>-</v>
      </c>
      <c r="G146" s="82" t="str">
        <f>IF(【03】データ入力!F128="","-",【03】データ入力!F128)</f>
        <v>-</v>
      </c>
      <c r="H146" s="82" t="str">
        <f>IF(【03】データ入力!G128="","-",【03】データ入力!G128)</f>
        <v>-</v>
      </c>
      <c r="I146" s="82" t="str">
        <f>IF(【03】データ入力!H128="","-",【03】データ入力!H128)</f>
        <v>-</v>
      </c>
      <c r="J146" s="82" t="str">
        <f>IF(【03】データ入力!I128="","-",【03】データ入力!I128)</f>
        <v>-</v>
      </c>
    </row>
    <row r="147" spans="2:10" ht="28.5" customHeight="1" x14ac:dyDescent="0.45">
      <c r="B147" s="83" t="str">
        <f>IF(【03】データ入力!A129="","-",【03】データ入力!A129)</f>
        <v>県内順位</v>
      </c>
      <c r="C147" s="82" t="str">
        <f>IF(【03】データ入力!B129="","-",【03】データ入力!B129)</f>
        <v>-</v>
      </c>
      <c r="D147" s="82" t="str">
        <f>IF(【03】データ入力!C129="","-",【03】データ入力!C129)</f>
        <v>-</v>
      </c>
      <c r="E147" s="82" t="str">
        <f>IF(【03】データ入力!D129="","-",【03】データ入力!D129)</f>
        <v>-</v>
      </c>
      <c r="F147" s="82" t="str">
        <f>IF(【03】データ入力!E129="","-",【03】データ入力!E129)</f>
        <v>-</v>
      </c>
      <c r="G147" s="82" t="str">
        <f>IF(【03】データ入力!F129="","-",【03】データ入力!F129)</f>
        <v>-</v>
      </c>
      <c r="H147" s="82" t="str">
        <f>IF(【03】データ入力!G129="","-",【03】データ入力!G129)</f>
        <v>-</v>
      </c>
      <c r="I147" s="82" t="str">
        <f>IF(【03】データ入力!H129="","-",【03】データ入力!H129)</f>
        <v>-</v>
      </c>
      <c r="J147" s="82" t="str">
        <f>IF(【03】データ入力!I129="","-",【03】データ入力!I129)</f>
        <v>-</v>
      </c>
    </row>
    <row r="148" spans="2:10" ht="28.5" customHeight="1" x14ac:dyDescent="0.45">
      <c r="B148" s="83" t="str">
        <f>IF(【03】データ入力!A130="","-",【03】データ入力!A130)</f>
        <v>全国</v>
      </c>
      <c r="C148" s="107" t="str">
        <f>IF(【03】データ入力!B130="","-",【03】データ入力!B130)</f>
        <v>-</v>
      </c>
      <c r="D148" s="107" t="str">
        <f>IF(【03】データ入力!C130="","-",【03】データ入力!C130)</f>
        <v>-</v>
      </c>
      <c r="E148" s="107" t="str">
        <f>IF(【03】データ入力!D130="","-",【03】データ入力!D130)</f>
        <v>-</v>
      </c>
      <c r="F148" s="107" t="str">
        <f>IF(【03】データ入力!E130="","-",【03】データ入力!E130)</f>
        <v>-</v>
      </c>
      <c r="G148" s="107" t="str">
        <f>IF(【03】データ入力!F130="","-",【03】データ入力!F130)</f>
        <v>-</v>
      </c>
      <c r="H148" s="107" t="str">
        <f>IF(【03】データ入力!G130="","-",【03】データ入力!G130)</f>
        <v>-</v>
      </c>
      <c r="I148" s="107" t="str">
        <f>IF(【03】データ入力!H130="","-",【03】データ入力!H130)</f>
        <v>-</v>
      </c>
      <c r="J148" s="107" t="str">
        <f>IF(【03】データ入力!I130="","-",【03】データ入力!I130)</f>
        <v>-</v>
      </c>
    </row>
    <row r="149" spans="2:10" ht="28.5" customHeight="1" x14ac:dyDescent="0.45">
      <c r="B149" s="83" t="str">
        <f>IF(【03】データ入力!A131="","-",【03】データ入力!A131)</f>
        <v>目標値</v>
      </c>
      <c r="C149" s="107" t="str">
        <f>IF(【03】データ入力!B131="","-",【03】データ入力!B131)</f>
        <v>-</v>
      </c>
      <c r="D149" s="107" t="str">
        <f>IF(【03】データ入力!C131="","-",【03】データ入力!C131)</f>
        <v>-</v>
      </c>
      <c r="E149" s="107" t="str">
        <f>IF(【03】データ入力!D131="","-",【03】データ入力!D131)</f>
        <v>-</v>
      </c>
      <c r="F149" s="107" t="str">
        <f>IF(【03】データ入力!E131="","-",【03】データ入力!E131)</f>
        <v>-</v>
      </c>
      <c r="G149" s="107" t="str">
        <f>IF(【03】データ入力!F131="","-",【03】データ入力!F131)</f>
        <v>-</v>
      </c>
      <c r="H149" s="107" t="str">
        <f>IF(【03】データ入力!G131="","-",【03】データ入力!G131)</f>
        <v>-</v>
      </c>
      <c r="I149" s="107" t="str">
        <f>IF(【03】データ入力!H131="","-",【03】データ入力!H131)</f>
        <v>-</v>
      </c>
      <c r="J149" s="107" t="str">
        <f>IF(【03】データ入力!I131="","-",【03】データ入力!I131)</f>
        <v>-</v>
      </c>
    </row>
    <row r="150" spans="2:10" ht="28.5" customHeight="1" x14ac:dyDescent="0.45">
      <c r="J150" s="81" t="s">
        <v>220</v>
      </c>
    </row>
    <row r="151" spans="2:10" ht="28.5" customHeight="1" x14ac:dyDescent="0.45"/>
    <row r="152" spans="2:10" ht="28.5" customHeight="1" x14ac:dyDescent="0.45">
      <c r="B152" s="95" t="str">
        <f>【03】データ入力!A145</f>
        <v>No.4　血糖の有所見者の割合
（HbA1c5.6%以上）</v>
      </c>
      <c r="C152" s="96"/>
      <c r="D152" s="96"/>
      <c r="E152" s="96"/>
      <c r="F152" s="96"/>
      <c r="G152" s="96"/>
      <c r="H152" s="96"/>
      <c r="I152" s="96"/>
      <c r="J152" s="96"/>
    </row>
    <row r="153" spans="2:10" ht="28.5" customHeight="1" x14ac:dyDescent="0.45">
      <c r="B153"/>
      <c r="C153" s="84" t="str">
        <f>IF(【03】データ入力!B145="","-",【03】データ入力!B145)</f>
        <v>R4
（2022）</v>
      </c>
      <c r="D153" s="84" t="str">
        <f>IF(【03】データ入力!C145="","-",【03】データ入力!C145)</f>
        <v>R5
（2023）</v>
      </c>
      <c r="E153" s="84" t="str">
        <f>IF(【03】データ入力!D145="","-",【03】データ入力!D145)</f>
        <v>R6
（2024）</v>
      </c>
      <c r="F153" s="84" t="str">
        <f>IF(【03】データ入力!E145="","-",【03】データ入力!E145)</f>
        <v>R7
（2025）</v>
      </c>
      <c r="G153" s="84" t="str">
        <f>IF(【03】データ入力!F145="","-",【03】データ入力!F145)</f>
        <v>R8
（2026）</v>
      </c>
      <c r="H153" s="84" t="str">
        <f>IF(【03】データ入力!G145="","-",【03】データ入力!G145)</f>
        <v>R9
（2027）</v>
      </c>
      <c r="I153" s="84" t="str">
        <f>IF(【03】データ入力!H145="","-",【03】データ入力!H145)</f>
        <v>R10
（2028）</v>
      </c>
      <c r="J153" s="84" t="str">
        <f>IF(【03】データ入力!I145="","-",【03】データ入力!I145)</f>
        <v>R11
（2029）</v>
      </c>
    </row>
    <row r="154" spans="2:10" ht="28.5" customHeight="1" x14ac:dyDescent="0.45">
      <c r="B154" s="83">
        <f>IF(【03】データ入力!A146="","-",【03】データ入力!A146)</f>
        <v>0</v>
      </c>
      <c r="C154" s="97" t="str">
        <f>IF(【03】データ入力!B146="","-",【03】データ入力!B146)</f>
        <v>-</v>
      </c>
      <c r="D154" s="97" t="str">
        <f>IF(【03】データ入力!C146="","-",【03】データ入力!C146)</f>
        <v>-</v>
      </c>
      <c r="E154" s="97" t="str">
        <f>IF(【03】データ入力!D146="","-",【03】データ入力!D146)</f>
        <v>-</v>
      </c>
      <c r="F154" s="97" t="str">
        <f>IF(【03】データ入力!E146="","-",【03】データ入力!E146)</f>
        <v>-</v>
      </c>
      <c r="G154" s="97" t="str">
        <f>IF(【03】データ入力!F146="","-",【03】データ入力!F146)</f>
        <v>-</v>
      </c>
      <c r="H154" s="97" t="str">
        <f>IF(【03】データ入力!G146="","-",【03】データ入力!G146)</f>
        <v>-</v>
      </c>
      <c r="I154" s="97" t="str">
        <f>IF(【03】データ入力!H146="","-",【03】データ入力!H146)</f>
        <v>-</v>
      </c>
      <c r="J154" s="97" t="str">
        <f>IF(【03】データ入力!I146="","-",【03】データ入力!I146)</f>
        <v>-</v>
      </c>
    </row>
    <row r="155" spans="2:10" ht="28.5" customHeight="1" x14ac:dyDescent="0.45">
      <c r="B155" s="83" t="str">
        <f>IF(【03】データ入力!A147="","-",【03】データ入力!A147)</f>
        <v>奈良県</v>
      </c>
      <c r="C155" s="97" t="str">
        <f>IF(【03】データ入力!B147="","-",【03】データ入力!B147)</f>
        <v>-</v>
      </c>
      <c r="D155" s="97" t="str">
        <f>IF(【03】データ入力!C147="","-",【03】データ入力!C147)</f>
        <v>-</v>
      </c>
      <c r="E155" s="97" t="str">
        <f>IF(【03】データ入力!D147="","-",【03】データ入力!D147)</f>
        <v>-</v>
      </c>
      <c r="F155" s="97" t="str">
        <f>IF(【03】データ入力!E147="","-",【03】データ入力!E147)</f>
        <v>-</v>
      </c>
      <c r="G155" s="97" t="str">
        <f>IF(【03】データ入力!F147="","-",【03】データ入力!F147)</f>
        <v>-</v>
      </c>
      <c r="H155" s="97" t="str">
        <f>IF(【03】データ入力!G147="","-",【03】データ入力!G147)</f>
        <v>-</v>
      </c>
      <c r="I155" s="97" t="str">
        <f>IF(【03】データ入力!H147="","-",【03】データ入力!H147)</f>
        <v>-</v>
      </c>
      <c r="J155" s="97" t="str">
        <f>IF(【03】データ入力!I147="","-",【03】データ入力!I147)</f>
        <v>-</v>
      </c>
    </row>
    <row r="156" spans="2:10" ht="28.5" customHeight="1" x14ac:dyDescent="0.45">
      <c r="B156" s="83" t="str">
        <f>IF(【03】データ入力!A148="","-",【03】データ入力!A148)</f>
        <v>県内順位</v>
      </c>
      <c r="C156" s="82" t="str">
        <f>IF(【03】データ入力!B148="","-",【03】データ入力!B148)</f>
        <v>-</v>
      </c>
      <c r="D156" s="82" t="str">
        <f>IF(【03】データ入力!C148="","-",【03】データ入力!C148)</f>
        <v>-</v>
      </c>
      <c r="E156" s="82" t="str">
        <f>IF(【03】データ入力!D148="","-",【03】データ入力!D148)</f>
        <v>-</v>
      </c>
      <c r="F156" s="82" t="str">
        <f>IF(【03】データ入力!E148="","-",【03】データ入力!E148)</f>
        <v>-</v>
      </c>
      <c r="G156" s="82" t="str">
        <f>IF(【03】データ入力!F148="","-",【03】データ入力!F148)</f>
        <v>-</v>
      </c>
      <c r="H156" s="82" t="str">
        <f>IF(【03】データ入力!G148="","-",【03】データ入力!G148)</f>
        <v>-</v>
      </c>
      <c r="I156" s="82" t="str">
        <f>IF(【03】データ入力!H148="","-",【03】データ入力!H148)</f>
        <v>-</v>
      </c>
      <c r="J156" s="82" t="str">
        <f>IF(【03】データ入力!I148="","-",【03】データ入力!I148)</f>
        <v>-</v>
      </c>
    </row>
    <row r="157" spans="2:10" ht="28.5" customHeight="1" x14ac:dyDescent="0.45">
      <c r="B157" s="83" t="str">
        <f>IF(【03】データ入力!A149="","-",【03】データ入力!A149)</f>
        <v>全国</v>
      </c>
      <c r="C157" s="97" t="str">
        <f>IF(【03】データ入力!B149="","-",【03】データ入力!B149)</f>
        <v>-</v>
      </c>
      <c r="D157" s="97" t="str">
        <f>IF(【03】データ入力!C149="","-",【03】データ入力!C149)</f>
        <v>-</v>
      </c>
      <c r="E157" s="97" t="str">
        <f>IF(【03】データ入力!D149="","-",【03】データ入力!D149)</f>
        <v>-</v>
      </c>
      <c r="F157" s="97" t="str">
        <f>IF(【03】データ入力!E149="","-",【03】データ入力!E149)</f>
        <v>-</v>
      </c>
      <c r="G157" s="97" t="str">
        <f>IF(【03】データ入力!F149="","-",【03】データ入力!F149)</f>
        <v>-</v>
      </c>
      <c r="H157" s="97" t="str">
        <f>IF(【03】データ入力!G149="","-",【03】データ入力!G149)</f>
        <v>-</v>
      </c>
      <c r="I157" s="97" t="str">
        <f>IF(【03】データ入力!H149="","-",【03】データ入力!H149)</f>
        <v>-</v>
      </c>
      <c r="J157" s="97" t="str">
        <f>IF(【03】データ入力!I149="","-",【03】データ入力!I149)</f>
        <v>-</v>
      </c>
    </row>
    <row r="158" spans="2:10" ht="28.5" customHeight="1" x14ac:dyDescent="0.45">
      <c r="B158" s="83" t="str">
        <f>IF(【03】データ入力!A150="","-",【03】データ入力!A150)</f>
        <v>目標値</v>
      </c>
      <c r="C158" s="97" t="str">
        <f>IF(【03】データ入力!B150="","-",【03】データ入力!B150)</f>
        <v>-</v>
      </c>
      <c r="D158" s="97" t="str">
        <f>IF(【03】データ入力!C150="","-",【03】データ入力!C150)</f>
        <v>-</v>
      </c>
      <c r="E158" s="97" t="str">
        <f>IF(【03】データ入力!D150="","-",【03】データ入力!D150)</f>
        <v>-</v>
      </c>
      <c r="F158" s="97" t="str">
        <f>IF(【03】データ入力!E150="","-",【03】データ入力!E150)</f>
        <v>-</v>
      </c>
      <c r="G158" s="97" t="str">
        <f>IF(【03】データ入力!F150="","-",【03】データ入力!F150)</f>
        <v>-</v>
      </c>
      <c r="H158" s="97" t="str">
        <f>IF(【03】データ入力!G150="","-",【03】データ入力!G150)</f>
        <v>-</v>
      </c>
      <c r="I158" s="97" t="str">
        <f>IF(【03】データ入力!H150="","-",【03】データ入力!H150)</f>
        <v>-</v>
      </c>
      <c r="J158" s="97" t="str">
        <f>IF(【03】データ入力!I150="","-",【03】データ入力!I150)</f>
        <v>-</v>
      </c>
    </row>
    <row r="159" spans="2:10" ht="28.5" customHeight="1" x14ac:dyDescent="0.45">
      <c r="J159" s="81" t="s">
        <v>245</v>
      </c>
    </row>
    <row r="160" spans="2:10" ht="28.5" customHeight="1" x14ac:dyDescent="0.45"/>
    <row r="161" spans="2:10" ht="28.5" customHeight="1" x14ac:dyDescent="0.45">
      <c r="B161" s="95" t="s">
        <v>246</v>
      </c>
      <c r="C161" s="96"/>
      <c r="D161" s="96"/>
      <c r="E161" s="96"/>
      <c r="F161" s="96"/>
      <c r="G161" s="96"/>
      <c r="H161" s="96"/>
      <c r="I161" s="96"/>
      <c r="J161" s="96"/>
    </row>
    <row r="162" spans="2:10" ht="28.5" customHeight="1" x14ac:dyDescent="0.45">
      <c r="B162" s="108" t="str">
        <f>IF(【03】データ入力!A152="","-",【03】データ入力!A152)</f>
        <v>No.5　血圧の有所見者の割合
（収縮期血圧130mmHg以上）</v>
      </c>
      <c r="C162" s="109"/>
      <c r="D162" s="109"/>
      <c r="E162" s="109"/>
      <c r="F162" s="109"/>
      <c r="G162" s="109"/>
      <c r="H162" s="109"/>
      <c r="I162" s="109"/>
      <c r="J162" s="109"/>
    </row>
    <row r="163" spans="2:10" ht="28.5" customHeight="1" x14ac:dyDescent="0.45">
      <c r="B163"/>
      <c r="C163" s="84" t="str">
        <f>IF(【03】データ入力!B152="","-",【03】データ入力!B152)</f>
        <v>R4
（2022）</v>
      </c>
      <c r="D163" s="84" t="str">
        <f>IF(【03】データ入力!C152="","-",【03】データ入力!C152)</f>
        <v>R5
（2023）</v>
      </c>
      <c r="E163" s="84" t="str">
        <f>IF(【03】データ入力!D152="","-",【03】データ入力!D152)</f>
        <v>R6
（2024）</v>
      </c>
      <c r="F163" s="84" t="str">
        <f>IF(【03】データ入力!E152="","-",【03】データ入力!E152)</f>
        <v>R7
（2025）</v>
      </c>
      <c r="G163" s="84" t="str">
        <f>IF(【03】データ入力!F152="","-",【03】データ入力!F152)</f>
        <v>R8
（2026）</v>
      </c>
      <c r="H163" s="84" t="str">
        <f>IF(【03】データ入力!G152="","-",【03】データ入力!G152)</f>
        <v>R9
（2027）</v>
      </c>
      <c r="I163" s="84" t="str">
        <f>IF(【03】データ入力!H152="","-",【03】データ入力!H152)</f>
        <v>R10
（2028）</v>
      </c>
      <c r="J163" s="84" t="str">
        <f>IF(【03】データ入力!I152="","-",【03】データ入力!I152)</f>
        <v>R11
（2029）</v>
      </c>
    </row>
    <row r="164" spans="2:10" ht="28.5" customHeight="1" x14ac:dyDescent="0.45">
      <c r="B164" s="83">
        <f>IF(【03】データ入力!A153="","-",【03】データ入力!A153)</f>
        <v>0</v>
      </c>
      <c r="C164" s="97" t="str">
        <f>IF(【03】データ入力!B153="","-",【03】データ入力!B153)</f>
        <v>-</v>
      </c>
      <c r="D164" s="97" t="str">
        <f>IF(【03】データ入力!C153="","-",【03】データ入力!C153)</f>
        <v>-</v>
      </c>
      <c r="E164" s="97" t="str">
        <f>IF(【03】データ入力!D153="","-",【03】データ入力!D153)</f>
        <v>-</v>
      </c>
      <c r="F164" s="97" t="str">
        <f>IF(【03】データ入力!E153="","-",【03】データ入力!E153)</f>
        <v>-</v>
      </c>
      <c r="G164" s="97" t="str">
        <f>IF(【03】データ入力!F153="","-",【03】データ入力!F153)</f>
        <v>-</v>
      </c>
      <c r="H164" s="97" t="str">
        <f>IF(【03】データ入力!G153="","-",【03】データ入力!G153)</f>
        <v>-</v>
      </c>
      <c r="I164" s="97" t="str">
        <f>IF(【03】データ入力!H153="","-",【03】データ入力!H153)</f>
        <v>-</v>
      </c>
      <c r="J164" s="97" t="str">
        <f>IF(【03】データ入力!I153="","-",【03】データ入力!I153)</f>
        <v>-</v>
      </c>
    </row>
    <row r="165" spans="2:10" ht="28.5" customHeight="1" x14ac:dyDescent="0.45">
      <c r="B165" s="83" t="str">
        <f>IF(【03】データ入力!A154="","-",【03】データ入力!A154)</f>
        <v>奈良県</v>
      </c>
      <c r="C165" s="97" t="str">
        <f>IF(【03】データ入力!B154="","-",【03】データ入力!B154)</f>
        <v>-</v>
      </c>
      <c r="D165" s="97" t="str">
        <f>IF(【03】データ入力!C154="","-",【03】データ入力!C154)</f>
        <v>-</v>
      </c>
      <c r="E165" s="97" t="str">
        <f>IF(【03】データ入力!D154="","-",【03】データ入力!D154)</f>
        <v>-</v>
      </c>
      <c r="F165" s="97" t="str">
        <f>IF(【03】データ入力!E154="","-",【03】データ入力!E154)</f>
        <v>-</v>
      </c>
      <c r="G165" s="97" t="str">
        <f>IF(【03】データ入力!F154="","-",【03】データ入力!F154)</f>
        <v>-</v>
      </c>
      <c r="H165" s="97" t="str">
        <f>IF(【03】データ入力!G154="","-",【03】データ入力!G154)</f>
        <v>-</v>
      </c>
      <c r="I165" s="97" t="str">
        <f>IF(【03】データ入力!H154="","-",【03】データ入力!H154)</f>
        <v>-</v>
      </c>
      <c r="J165" s="97" t="str">
        <f>IF(【03】データ入力!I154="","-",【03】データ入力!I154)</f>
        <v>-</v>
      </c>
    </row>
    <row r="166" spans="2:10" ht="28.5" customHeight="1" x14ac:dyDescent="0.45">
      <c r="B166" s="83" t="str">
        <f>IF(【03】データ入力!A155="","-",【03】データ入力!A155)</f>
        <v>県内順位</v>
      </c>
      <c r="C166" s="82" t="str">
        <f>IF(【03】データ入力!B155="","-",【03】データ入力!B155)</f>
        <v>-</v>
      </c>
      <c r="D166" s="82" t="str">
        <f>IF(【03】データ入力!C155="","-",【03】データ入力!C155)</f>
        <v>-</v>
      </c>
      <c r="E166" s="82" t="str">
        <f>IF(【03】データ入力!D155="","-",【03】データ入力!D155)</f>
        <v>-</v>
      </c>
      <c r="F166" s="82" t="str">
        <f>IF(【03】データ入力!E155="","-",【03】データ入力!E155)</f>
        <v>-</v>
      </c>
      <c r="G166" s="82" t="str">
        <f>IF(【03】データ入力!F155="","-",【03】データ入力!F155)</f>
        <v>-</v>
      </c>
      <c r="H166" s="82" t="str">
        <f>IF(【03】データ入力!G155="","-",【03】データ入力!G155)</f>
        <v>-</v>
      </c>
      <c r="I166" s="82" t="str">
        <f>IF(【03】データ入力!H155="","-",【03】データ入力!H155)</f>
        <v>-</v>
      </c>
      <c r="J166" s="82" t="str">
        <f>IF(【03】データ入力!I155="","-",【03】データ入力!I155)</f>
        <v>-</v>
      </c>
    </row>
    <row r="167" spans="2:10" ht="28.5" customHeight="1" x14ac:dyDescent="0.45">
      <c r="B167" s="83" t="str">
        <f>IF(【03】データ入力!A156="","-",【03】データ入力!A156)</f>
        <v>全国</v>
      </c>
      <c r="C167" s="97" t="str">
        <f>IF(【03】データ入力!B156="","-",【03】データ入力!B156)</f>
        <v>-</v>
      </c>
      <c r="D167" s="97" t="str">
        <f>IF(【03】データ入力!C156="","-",【03】データ入力!C156)</f>
        <v>-</v>
      </c>
      <c r="E167" s="97" t="str">
        <f>IF(【03】データ入力!D156="","-",【03】データ入力!D156)</f>
        <v>-</v>
      </c>
      <c r="F167" s="97" t="str">
        <f>IF(【03】データ入力!E156="","-",【03】データ入力!E156)</f>
        <v>-</v>
      </c>
      <c r="G167" s="97" t="str">
        <f>IF(【03】データ入力!F156="","-",【03】データ入力!F156)</f>
        <v>-</v>
      </c>
      <c r="H167" s="97" t="str">
        <f>IF(【03】データ入力!G156="","-",【03】データ入力!G156)</f>
        <v>-</v>
      </c>
      <c r="I167" s="97" t="str">
        <f>IF(【03】データ入力!H156="","-",【03】データ入力!H156)</f>
        <v>-</v>
      </c>
      <c r="J167" s="97" t="str">
        <f>IF(【03】データ入力!I156="","-",【03】データ入力!I156)</f>
        <v>-</v>
      </c>
    </row>
    <row r="168" spans="2:10" ht="28.5" customHeight="1" x14ac:dyDescent="0.45">
      <c r="B168" s="83" t="str">
        <f>IF(【03】データ入力!A157="","-",【03】データ入力!A157)</f>
        <v>目標値</v>
      </c>
      <c r="C168" s="97" t="str">
        <f>IF(【03】データ入力!B157="","-",【03】データ入力!B157)</f>
        <v>-</v>
      </c>
      <c r="D168" s="97" t="str">
        <f>IF(【03】データ入力!C157="","-",【03】データ入力!C157)</f>
        <v>-</v>
      </c>
      <c r="E168" s="97" t="str">
        <f>IF(【03】データ入力!D157="","-",【03】データ入力!D157)</f>
        <v>-</v>
      </c>
      <c r="F168" s="97" t="str">
        <f>IF(【03】データ入力!E157="","-",【03】データ入力!E157)</f>
        <v>-</v>
      </c>
      <c r="G168" s="97" t="str">
        <f>IF(【03】データ入力!F157="","-",【03】データ入力!F157)</f>
        <v>-</v>
      </c>
      <c r="H168" s="97" t="str">
        <f>IF(【03】データ入力!G157="","-",【03】データ入力!G157)</f>
        <v>-</v>
      </c>
      <c r="I168" s="97" t="str">
        <f>IF(【03】データ入力!H157="","-",【03】データ入力!H157)</f>
        <v>-</v>
      </c>
      <c r="J168" s="97" t="str">
        <f>IF(【03】データ入力!I157="","-",【03】データ入力!I157)</f>
        <v>-</v>
      </c>
    </row>
    <row r="169" spans="2:10" ht="28.5" customHeight="1" x14ac:dyDescent="0.45">
      <c r="J169" s="81" t="s">
        <v>245</v>
      </c>
    </row>
    <row r="170" spans="2:10" ht="28.5" customHeight="1" x14ac:dyDescent="0.45"/>
    <row r="171" spans="2:10" ht="28.5" customHeight="1" x14ac:dyDescent="0.45">
      <c r="B171" s="108" t="str">
        <f>【03】データ入力!A159</f>
        <v>No.5　血圧の有所見者の割合
（拡張期血圧85mmHg以上）</v>
      </c>
      <c r="C171" s="109"/>
      <c r="D171" s="109"/>
      <c r="E171" s="109"/>
      <c r="F171" s="109"/>
      <c r="G171" s="109"/>
      <c r="H171" s="109"/>
      <c r="I171" s="109"/>
      <c r="J171" s="109"/>
    </row>
    <row r="172" spans="2:10" ht="28.5" customHeight="1" x14ac:dyDescent="0.45">
      <c r="B172"/>
      <c r="C172" s="84" t="str">
        <f>IF(【03】データ入力!B159="","-",【03】データ入力!B159)</f>
        <v>R4
（2022）</v>
      </c>
      <c r="D172" s="84" t="str">
        <f>IF(【03】データ入力!C159="","-",【03】データ入力!C159)</f>
        <v>R5
（2023）</v>
      </c>
      <c r="E172" s="84" t="str">
        <f>IF(【03】データ入力!D159="","-",【03】データ入力!D159)</f>
        <v>R6
（2024）</v>
      </c>
      <c r="F172" s="84" t="str">
        <f>IF(【03】データ入力!E159="","-",【03】データ入力!E159)</f>
        <v>R7
（2025）</v>
      </c>
      <c r="G172" s="84" t="str">
        <f>IF(【03】データ入力!F159="","-",【03】データ入力!F159)</f>
        <v>R8
（2026）</v>
      </c>
      <c r="H172" s="84" t="str">
        <f>IF(【03】データ入力!G159="","-",【03】データ入力!G159)</f>
        <v>R9
（2027）</v>
      </c>
      <c r="I172" s="84" t="str">
        <f>IF(【03】データ入力!H159="","-",【03】データ入力!H159)</f>
        <v>R10
（2028）</v>
      </c>
      <c r="J172" s="84" t="str">
        <f>IF(【03】データ入力!I159="","-",【03】データ入力!I159)</f>
        <v>R11
（2029）</v>
      </c>
    </row>
    <row r="173" spans="2:10" ht="28.5" customHeight="1" x14ac:dyDescent="0.45">
      <c r="B173" s="83">
        <f>IF(【03】データ入力!A160="","-",【03】データ入力!A160)</f>
        <v>0</v>
      </c>
      <c r="C173" s="97" t="str">
        <f>IF(【03】データ入力!B160="","-",【03】データ入力!B160)</f>
        <v>-</v>
      </c>
      <c r="D173" s="97" t="str">
        <f>IF(【03】データ入力!C160="","-",【03】データ入力!C160)</f>
        <v>-</v>
      </c>
      <c r="E173" s="97" t="str">
        <f>IF(【03】データ入力!D160="","-",【03】データ入力!D160)</f>
        <v>-</v>
      </c>
      <c r="F173" s="97" t="str">
        <f>IF(【03】データ入力!E160="","-",【03】データ入力!E160)</f>
        <v>-</v>
      </c>
      <c r="G173" s="97" t="str">
        <f>IF(【03】データ入力!F160="","-",【03】データ入力!F160)</f>
        <v>-</v>
      </c>
      <c r="H173" s="97" t="str">
        <f>IF(【03】データ入力!G160="","-",【03】データ入力!G160)</f>
        <v>-</v>
      </c>
      <c r="I173" s="97" t="str">
        <f>IF(【03】データ入力!H160="","-",【03】データ入力!H160)</f>
        <v>-</v>
      </c>
      <c r="J173" s="97" t="str">
        <f>IF(【03】データ入力!I160="","-",【03】データ入力!I160)</f>
        <v>-</v>
      </c>
    </row>
    <row r="174" spans="2:10" ht="28.5" customHeight="1" x14ac:dyDescent="0.45">
      <c r="B174" s="83" t="str">
        <f>IF(【03】データ入力!A161="","-",【03】データ入力!A161)</f>
        <v>奈良県</v>
      </c>
      <c r="C174" s="97" t="str">
        <f>IF(【03】データ入力!B161="","-",【03】データ入力!B161)</f>
        <v>-</v>
      </c>
      <c r="D174" s="97" t="str">
        <f>IF(【03】データ入力!C161="","-",【03】データ入力!C161)</f>
        <v>-</v>
      </c>
      <c r="E174" s="97" t="str">
        <f>IF(【03】データ入力!D161="","-",【03】データ入力!D161)</f>
        <v>-</v>
      </c>
      <c r="F174" s="97" t="str">
        <f>IF(【03】データ入力!E161="","-",【03】データ入力!E161)</f>
        <v>-</v>
      </c>
      <c r="G174" s="97" t="str">
        <f>IF(【03】データ入力!F161="","-",【03】データ入力!F161)</f>
        <v>-</v>
      </c>
      <c r="H174" s="97" t="str">
        <f>IF(【03】データ入力!G161="","-",【03】データ入力!G161)</f>
        <v>-</v>
      </c>
      <c r="I174" s="97" t="str">
        <f>IF(【03】データ入力!H161="","-",【03】データ入力!H161)</f>
        <v>-</v>
      </c>
      <c r="J174" s="97" t="str">
        <f>IF(【03】データ入力!I161="","-",【03】データ入力!I161)</f>
        <v>-</v>
      </c>
    </row>
    <row r="175" spans="2:10" ht="28.5" customHeight="1" x14ac:dyDescent="0.45">
      <c r="B175" s="83" t="str">
        <f>IF(【03】データ入力!A162="","-",【03】データ入力!A162)</f>
        <v>県内順位</v>
      </c>
      <c r="C175" s="82" t="str">
        <f>IF(【03】データ入力!B162="","-",【03】データ入力!B162)</f>
        <v>-</v>
      </c>
      <c r="D175" s="82" t="str">
        <f>IF(【03】データ入力!C162="","-",【03】データ入力!C162)</f>
        <v>-</v>
      </c>
      <c r="E175" s="82" t="str">
        <f>IF(【03】データ入力!D162="","-",【03】データ入力!D162)</f>
        <v>-</v>
      </c>
      <c r="F175" s="82" t="str">
        <f>IF(【03】データ入力!E162="","-",【03】データ入力!E162)</f>
        <v>-</v>
      </c>
      <c r="G175" s="82" t="str">
        <f>IF(【03】データ入力!F162="","-",【03】データ入力!F162)</f>
        <v>-</v>
      </c>
      <c r="H175" s="82" t="str">
        <f>IF(【03】データ入力!G162="","-",【03】データ入力!G162)</f>
        <v>-</v>
      </c>
      <c r="I175" s="82" t="str">
        <f>IF(【03】データ入力!H162="","-",【03】データ入力!H162)</f>
        <v>-</v>
      </c>
      <c r="J175" s="82" t="str">
        <f>IF(【03】データ入力!I162="","-",【03】データ入力!I162)</f>
        <v>-</v>
      </c>
    </row>
    <row r="176" spans="2:10" ht="28.5" customHeight="1" x14ac:dyDescent="0.45">
      <c r="B176" s="83" t="str">
        <f>IF(【03】データ入力!A163="","-",【03】データ入力!A163)</f>
        <v>全国</v>
      </c>
      <c r="C176" s="97" t="str">
        <f>IF(【03】データ入力!B163="","-",【03】データ入力!B163)</f>
        <v>-</v>
      </c>
      <c r="D176" s="97" t="str">
        <f>IF(【03】データ入力!C163="","-",【03】データ入力!C163)</f>
        <v>-</v>
      </c>
      <c r="E176" s="97" t="str">
        <f>IF(【03】データ入力!D163="","-",【03】データ入力!D163)</f>
        <v>-</v>
      </c>
      <c r="F176" s="97" t="str">
        <f>IF(【03】データ入力!E163="","-",【03】データ入力!E163)</f>
        <v>-</v>
      </c>
      <c r="G176" s="97" t="str">
        <f>IF(【03】データ入力!F163="","-",【03】データ入力!F163)</f>
        <v>-</v>
      </c>
      <c r="H176" s="97" t="str">
        <f>IF(【03】データ入力!G163="","-",【03】データ入力!G163)</f>
        <v>-</v>
      </c>
      <c r="I176" s="97" t="str">
        <f>IF(【03】データ入力!H163="","-",【03】データ入力!H163)</f>
        <v>-</v>
      </c>
      <c r="J176" s="97" t="str">
        <f>IF(【03】データ入力!I163="","-",【03】データ入力!I163)</f>
        <v>-</v>
      </c>
    </row>
    <row r="177" spans="2:10" ht="28.5" customHeight="1" x14ac:dyDescent="0.45">
      <c r="B177" s="83" t="str">
        <f>IF(【03】データ入力!A164="","-",【03】データ入力!A164)</f>
        <v>目標値</v>
      </c>
      <c r="C177" s="97" t="str">
        <f>IF(【03】データ入力!B164="","-",【03】データ入力!B164)</f>
        <v>-</v>
      </c>
      <c r="D177" s="97" t="str">
        <f>IF(【03】データ入力!C164="","-",【03】データ入力!C164)</f>
        <v>-</v>
      </c>
      <c r="E177" s="97" t="str">
        <f>IF(【03】データ入力!D164="","-",【03】データ入力!D164)</f>
        <v>-</v>
      </c>
      <c r="F177" s="97" t="str">
        <f>IF(【03】データ入力!E164="","-",【03】データ入力!E164)</f>
        <v>-</v>
      </c>
      <c r="G177" s="97" t="str">
        <f>IF(【03】データ入力!F164="","-",【03】データ入力!F164)</f>
        <v>-</v>
      </c>
      <c r="H177" s="97" t="str">
        <f>IF(【03】データ入力!G164="","-",【03】データ入力!G164)</f>
        <v>-</v>
      </c>
      <c r="I177" s="97" t="str">
        <f>IF(【03】データ入力!H164="","-",【03】データ入力!H164)</f>
        <v>-</v>
      </c>
      <c r="J177" s="97" t="str">
        <f>IF(【03】データ入力!I164="","-",【03】データ入力!I164)</f>
        <v>-</v>
      </c>
    </row>
    <row r="178" spans="2:10" ht="28.5" customHeight="1" x14ac:dyDescent="0.45">
      <c r="J178" s="81" t="s">
        <v>245</v>
      </c>
    </row>
    <row r="179" spans="2:10" ht="28.5" customHeight="1" x14ac:dyDescent="0.45"/>
    <row r="180" spans="2:10" ht="28.5" customHeight="1" x14ac:dyDescent="0.45">
      <c r="B180" s="95" t="s">
        <v>247</v>
      </c>
      <c r="C180" s="96"/>
      <c r="D180" s="96"/>
      <c r="E180" s="96"/>
      <c r="F180" s="96"/>
      <c r="G180" s="96"/>
      <c r="H180" s="96"/>
      <c r="I180" s="96"/>
      <c r="J180" s="96"/>
    </row>
    <row r="181" spans="2:10" ht="28.5" customHeight="1" x14ac:dyDescent="0.45">
      <c r="B181" s="108" t="str">
        <f>【03】データ入力!A166</f>
        <v>No.6　脂質の有所見者の割合
（HDLｺﾚｽﾃﾛｰﾙ40mg/dl未満）</v>
      </c>
      <c r="C181" s="109"/>
      <c r="D181" s="109"/>
      <c r="E181" s="109"/>
      <c r="F181" s="109"/>
      <c r="G181" s="109"/>
      <c r="H181" s="109"/>
      <c r="I181" s="109"/>
      <c r="J181" s="109"/>
    </row>
    <row r="182" spans="2:10" ht="28.5" customHeight="1" x14ac:dyDescent="0.45">
      <c r="B182"/>
      <c r="C182" s="84" t="str">
        <f>IF(【03】データ入力!B166="","-",【03】データ入力!B166)</f>
        <v>R4
（2022）</v>
      </c>
      <c r="D182" s="84" t="str">
        <f>IF(【03】データ入力!C166="","-",【03】データ入力!C166)</f>
        <v>R5
（2023）</v>
      </c>
      <c r="E182" s="84" t="str">
        <f>IF(【03】データ入力!D166="","-",【03】データ入力!D166)</f>
        <v>R6
（2024）</v>
      </c>
      <c r="F182" s="84" t="str">
        <f>IF(【03】データ入力!E166="","-",【03】データ入力!E166)</f>
        <v>R7
（2025）</v>
      </c>
      <c r="G182" s="84" t="str">
        <f>IF(【03】データ入力!F166="","-",【03】データ入力!F166)</f>
        <v>R8
（2026）</v>
      </c>
      <c r="H182" s="84" t="str">
        <f>IF(【03】データ入力!G166="","-",【03】データ入力!G166)</f>
        <v>R9
（2027）</v>
      </c>
      <c r="I182" s="84" t="str">
        <f>IF(【03】データ入力!H166="","-",【03】データ入力!H166)</f>
        <v>R10
（2028）</v>
      </c>
      <c r="J182" s="84" t="str">
        <f>IF(【03】データ入力!I166="","-",【03】データ入力!I166)</f>
        <v>R11
（2029）</v>
      </c>
    </row>
    <row r="183" spans="2:10" ht="28.5" customHeight="1" x14ac:dyDescent="0.45">
      <c r="B183" s="83">
        <f>IF(【03】データ入力!A167="","-",【03】データ入力!A167)</f>
        <v>0</v>
      </c>
      <c r="C183" s="97" t="str">
        <f>IF(【03】データ入力!B167="","-",【03】データ入力!B167)</f>
        <v>-</v>
      </c>
      <c r="D183" s="97" t="str">
        <f>IF(【03】データ入力!C167="","-",【03】データ入力!C167)</f>
        <v>-</v>
      </c>
      <c r="E183" s="97" t="str">
        <f>IF(【03】データ入力!D167="","-",【03】データ入力!D167)</f>
        <v>-</v>
      </c>
      <c r="F183" s="97" t="str">
        <f>IF(【03】データ入力!E167="","-",【03】データ入力!E167)</f>
        <v>-</v>
      </c>
      <c r="G183" s="97" t="str">
        <f>IF(【03】データ入力!F167="","-",【03】データ入力!F167)</f>
        <v>-</v>
      </c>
      <c r="H183" s="97" t="str">
        <f>IF(【03】データ入力!G167="","-",【03】データ入力!G167)</f>
        <v>-</v>
      </c>
      <c r="I183" s="97" t="str">
        <f>IF(【03】データ入力!H167="","-",【03】データ入力!H167)</f>
        <v>-</v>
      </c>
      <c r="J183" s="97" t="str">
        <f>IF(【03】データ入力!I167="","-",【03】データ入力!I167)</f>
        <v>-</v>
      </c>
    </row>
    <row r="184" spans="2:10" ht="28.5" customHeight="1" x14ac:dyDescent="0.45">
      <c r="B184" s="83" t="str">
        <f>IF(【03】データ入力!A168="","-",【03】データ入力!A168)</f>
        <v>奈良県</v>
      </c>
      <c r="C184" s="97" t="str">
        <f>IF(【03】データ入力!B168="","-",【03】データ入力!B168)</f>
        <v>-</v>
      </c>
      <c r="D184" s="97" t="str">
        <f>IF(【03】データ入力!C168="","-",【03】データ入力!C168)</f>
        <v>-</v>
      </c>
      <c r="E184" s="97" t="str">
        <f>IF(【03】データ入力!D168="","-",【03】データ入力!D168)</f>
        <v>-</v>
      </c>
      <c r="F184" s="97" t="str">
        <f>IF(【03】データ入力!E168="","-",【03】データ入力!E168)</f>
        <v>-</v>
      </c>
      <c r="G184" s="97" t="str">
        <f>IF(【03】データ入力!F168="","-",【03】データ入力!F168)</f>
        <v>-</v>
      </c>
      <c r="H184" s="97" t="str">
        <f>IF(【03】データ入力!G168="","-",【03】データ入力!G168)</f>
        <v>-</v>
      </c>
      <c r="I184" s="97" t="str">
        <f>IF(【03】データ入力!H168="","-",【03】データ入力!H168)</f>
        <v>-</v>
      </c>
      <c r="J184" s="97" t="str">
        <f>IF(【03】データ入力!I168="","-",【03】データ入力!I168)</f>
        <v>-</v>
      </c>
    </row>
    <row r="185" spans="2:10" ht="28.5" customHeight="1" x14ac:dyDescent="0.45">
      <c r="B185" s="83" t="str">
        <f>IF(【03】データ入力!A169="","-",【03】データ入力!A169)</f>
        <v>県内順位</v>
      </c>
      <c r="C185" s="82" t="str">
        <f>IF(【03】データ入力!B169="","-",【03】データ入力!B169)</f>
        <v>-</v>
      </c>
      <c r="D185" s="82" t="str">
        <f>IF(【03】データ入力!C169="","-",【03】データ入力!C169)</f>
        <v>-</v>
      </c>
      <c r="E185" s="82" t="str">
        <f>IF(【03】データ入力!D169="","-",【03】データ入力!D169)</f>
        <v>-</v>
      </c>
      <c r="F185" s="82" t="str">
        <f>IF(【03】データ入力!E169="","-",【03】データ入力!E169)</f>
        <v>-</v>
      </c>
      <c r="G185" s="82" t="str">
        <f>IF(【03】データ入力!F169="","-",【03】データ入力!F169)</f>
        <v>-</v>
      </c>
      <c r="H185" s="82" t="str">
        <f>IF(【03】データ入力!G169="","-",【03】データ入力!G169)</f>
        <v>-</v>
      </c>
      <c r="I185" s="82" t="str">
        <f>IF(【03】データ入力!H169="","-",【03】データ入力!H169)</f>
        <v>-</v>
      </c>
      <c r="J185" s="82" t="str">
        <f>IF(【03】データ入力!I169="","-",【03】データ入力!I169)</f>
        <v>-</v>
      </c>
    </row>
    <row r="186" spans="2:10" ht="28.5" customHeight="1" x14ac:dyDescent="0.45">
      <c r="B186" s="83" t="str">
        <f>IF(【03】データ入力!A170="","-",【03】データ入力!A170)</f>
        <v>全国</v>
      </c>
      <c r="C186" s="97" t="str">
        <f>IF(【03】データ入力!B170="","-",【03】データ入力!B170)</f>
        <v>-</v>
      </c>
      <c r="D186" s="97" t="str">
        <f>IF(【03】データ入力!C170="","-",【03】データ入力!C170)</f>
        <v>-</v>
      </c>
      <c r="E186" s="97" t="str">
        <f>IF(【03】データ入力!D170="","-",【03】データ入力!D170)</f>
        <v>-</v>
      </c>
      <c r="F186" s="97" t="str">
        <f>IF(【03】データ入力!E170="","-",【03】データ入力!E170)</f>
        <v>-</v>
      </c>
      <c r="G186" s="97" t="str">
        <f>IF(【03】データ入力!F170="","-",【03】データ入力!F170)</f>
        <v>-</v>
      </c>
      <c r="H186" s="97" t="str">
        <f>IF(【03】データ入力!G170="","-",【03】データ入力!G170)</f>
        <v>-</v>
      </c>
      <c r="I186" s="97" t="str">
        <f>IF(【03】データ入力!H170="","-",【03】データ入力!H170)</f>
        <v>-</v>
      </c>
      <c r="J186" s="97" t="str">
        <f>IF(【03】データ入力!I170="","-",【03】データ入力!I170)</f>
        <v>-</v>
      </c>
    </row>
    <row r="187" spans="2:10" ht="28.5" customHeight="1" x14ac:dyDescent="0.45">
      <c r="B187" s="83" t="str">
        <f>IF(【03】データ入力!A171="","-",【03】データ入力!A171)</f>
        <v>目標値</v>
      </c>
      <c r="C187" s="97" t="str">
        <f>IF(【03】データ入力!B171="","-",【03】データ入力!B171)</f>
        <v>-</v>
      </c>
      <c r="D187" s="97" t="str">
        <f>IF(【03】データ入力!C171="","-",【03】データ入力!C171)</f>
        <v>-</v>
      </c>
      <c r="E187" s="97" t="str">
        <f>IF(【03】データ入力!D171="","-",【03】データ入力!D171)</f>
        <v>-</v>
      </c>
      <c r="F187" s="97" t="str">
        <f>IF(【03】データ入力!E171="","-",【03】データ入力!E171)</f>
        <v>-</v>
      </c>
      <c r="G187" s="97" t="str">
        <f>IF(【03】データ入力!F171="","-",【03】データ入力!F171)</f>
        <v>-</v>
      </c>
      <c r="H187" s="97" t="str">
        <f>IF(【03】データ入力!G171="","-",【03】データ入力!G171)</f>
        <v>-</v>
      </c>
      <c r="I187" s="97" t="str">
        <f>IF(【03】データ入力!H171="","-",【03】データ入力!H171)</f>
        <v>-</v>
      </c>
      <c r="J187" s="97" t="str">
        <f>IF(【03】データ入力!I171="","-",【03】データ入力!I171)</f>
        <v>-</v>
      </c>
    </row>
    <row r="188" spans="2:10" ht="28.5" customHeight="1" x14ac:dyDescent="0.45">
      <c r="J188" s="81" t="s">
        <v>245</v>
      </c>
    </row>
    <row r="189" spans="2:10" ht="28.5" customHeight="1" x14ac:dyDescent="0.45"/>
    <row r="190" spans="2:10" ht="28.5" customHeight="1" x14ac:dyDescent="0.45">
      <c r="B190" s="108" t="str">
        <f>【03】データ入力!A173</f>
        <v>No.6　脂質の有所見者の割合
（中性脂肪150mg/dl以上）</v>
      </c>
      <c r="C190" s="109"/>
      <c r="D190" s="109"/>
      <c r="E190" s="109"/>
      <c r="F190" s="109"/>
      <c r="G190" s="109"/>
      <c r="H190" s="109"/>
      <c r="I190" s="109"/>
      <c r="J190" s="109"/>
    </row>
    <row r="191" spans="2:10" ht="28.5" customHeight="1" x14ac:dyDescent="0.45">
      <c r="B191"/>
      <c r="C191" s="84" t="str">
        <f>IF(【03】データ入力!B173="","-",【03】データ入力!B173)</f>
        <v>R4
（2022）</v>
      </c>
      <c r="D191" s="84" t="str">
        <f>IF(【03】データ入力!C173="","-",【03】データ入力!C173)</f>
        <v>R5
（2023）</v>
      </c>
      <c r="E191" s="84" t="str">
        <f>IF(【03】データ入力!D173="","-",【03】データ入力!D173)</f>
        <v>R6
（2024）</v>
      </c>
      <c r="F191" s="84" t="str">
        <f>IF(【03】データ入力!E173="","-",【03】データ入力!E173)</f>
        <v>R7
（2025）</v>
      </c>
      <c r="G191" s="84" t="str">
        <f>IF(【03】データ入力!F173="","-",【03】データ入力!F173)</f>
        <v>R8
（2026）</v>
      </c>
      <c r="H191" s="84" t="str">
        <f>IF(【03】データ入力!G173="","-",【03】データ入力!G173)</f>
        <v>R9
（2027）</v>
      </c>
      <c r="I191" s="84" t="str">
        <f>IF(【03】データ入力!H173="","-",【03】データ入力!H173)</f>
        <v>R10
（2028）</v>
      </c>
      <c r="J191" s="84" t="str">
        <f>IF(【03】データ入力!I173="","-",【03】データ入力!I173)</f>
        <v>R11
（2029）</v>
      </c>
    </row>
    <row r="192" spans="2:10" ht="28.5" customHeight="1" x14ac:dyDescent="0.45">
      <c r="B192" s="83">
        <f>IF(【03】データ入力!A174="","-",【03】データ入力!A174)</f>
        <v>0</v>
      </c>
      <c r="C192" s="97" t="str">
        <f>IF(【03】データ入力!B174="","-",【03】データ入力!B174)</f>
        <v>-</v>
      </c>
      <c r="D192" s="97" t="str">
        <f>IF(【03】データ入力!C174="","-",【03】データ入力!C174)</f>
        <v>-</v>
      </c>
      <c r="E192" s="97" t="str">
        <f>IF(【03】データ入力!D174="","-",【03】データ入力!D174)</f>
        <v>-</v>
      </c>
      <c r="F192" s="97" t="str">
        <f>IF(【03】データ入力!E174="","-",【03】データ入力!E174)</f>
        <v>-</v>
      </c>
      <c r="G192" s="97" t="str">
        <f>IF(【03】データ入力!F174="","-",【03】データ入力!F174)</f>
        <v>-</v>
      </c>
      <c r="H192" s="97" t="str">
        <f>IF(【03】データ入力!G174="","-",【03】データ入力!G174)</f>
        <v>-</v>
      </c>
      <c r="I192" s="97" t="str">
        <f>IF(【03】データ入力!H174="","-",【03】データ入力!H174)</f>
        <v>-</v>
      </c>
      <c r="J192" s="97" t="str">
        <f>IF(【03】データ入力!I174="","-",【03】データ入力!I174)</f>
        <v>-</v>
      </c>
    </row>
    <row r="193" spans="2:10" ht="28.5" customHeight="1" x14ac:dyDescent="0.45">
      <c r="B193" s="83" t="str">
        <f>IF(【03】データ入力!A175="","-",【03】データ入力!A175)</f>
        <v>奈良県</v>
      </c>
      <c r="C193" s="97" t="str">
        <f>IF(【03】データ入力!B175="","-",【03】データ入力!B175)</f>
        <v>-</v>
      </c>
      <c r="D193" s="97" t="str">
        <f>IF(【03】データ入力!C175="","-",【03】データ入力!C175)</f>
        <v>-</v>
      </c>
      <c r="E193" s="97" t="str">
        <f>IF(【03】データ入力!D175="","-",【03】データ入力!D175)</f>
        <v>-</v>
      </c>
      <c r="F193" s="97" t="str">
        <f>IF(【03】データ入力!E175="","-",【03】データ入力!E175)</f>
        <v>-</v>
      </c>
      <c r="G193" s="97" t="str">
        <f>IF(【03】データ入力!F175="","-",【03】データ入力!F175)</f>
        <v>-</v>
      </c>
      <c r="H193" s="97" t="str">
        <f>IF(【03】データ入力!G175="","-",【03】データ入力!G175)</f>
        <v>-</v>
      </c>
      <c r="I193" s="97" t="str">
        <f>IF(【03】データ入力!H175="","-",【03】データ入力!H175)</f>
        <v>-</v>
      </c>
      <c r="J193" s="97" t="str">
        <f>IF(【03】データ入力!I175="","-",【03】データ入力!I175)</f>
        <v>-</v>
      </c>
    </row>
    <row r="194" spans="2:10" ht="28.5" customHeight="1" x14ac:dyDescent="0.45">
      <c r="B194" s="83" t="str">
        <f>IF(【03】データ入力!A176="","-",【03】データ入力!A176)</f>
        <v>県内順位</v>
      </c>
      <c r="C194" s="82" t="str">
        <f>IF(【03】データ入力!B176="","-",【03】データ入力!B176)</f>
        <v>-</v>
      </c>
      <c r="D194" s="82" t="str">
        <f>IF(【03】データ入力!C176="","-",【03】データ入力!C176)</f>
        <v>-</v>
      </c>
      <c r="E194" s="82" t="str">
        <f>IF(【03】データ入力!D176="","-",【03】データ入力!D176)</f>
        <v>-</v>
      </c>
      <c r="F194" s="82" t="str">
        <f>IF(【03】データ入力!E176="","-",【03】データ入力!E176)</f>
        <v>-</v>
      </c>
      <c r="G194" s="82" t="str">
        <f>IF(【03】データ入力!F176="","-",【03】データ入力!F176)</f>
        <v>-</v>
      </c>
      <c r="H194" s="82" t="str">
        <f>IF(【03】データ入力!G176="","-",【03】データ入力!G176)</f>
        <v>-</v>
      </c>
      <c r="I194" s="82" t="str">
        <f>IF(【03】データ入力!H176="","-",【03】データ入力!H176)</f>
        <v>-</v>
      </c>
      <c r="J194" s="82" t="str">
        <f>IF(【03】データ入力!I176="","-",【03】データ入力!I176)</f>
        <v>-</v>
      </c>
    </row>
    <row r="195" spans="2:10" ht="28.5" customHeight="1" x14ac:dyDescent="0.45">
      <c r="B195" s="83" t="str">
        <f>IF(【03】データ入力!A177="","-",【03】データ入力!A177)</f>
        <v>全国</v>
      </c>
      <c r="C195" s="97" t="str">
        <f>IF(【03】データ入力!B177="","-",【03】データ入力!B177)</f>
        <v>-</v>
      </c>
      <c r="D195" s="97" t="str">
        <f>IF(【03】データ入力!C177="","-",【03】データ入力!C177)</f>
        <v>-</v>
      </c>
      <c r="E195" s="97" t="str">
        <f>IF(【03】データ入力!D177="","-",【03】データ入力!D177)</f>
        <v>-</v>
      </c>
      <c r="F195" s="97" t="str">
        <f>IF(【03】データ入力!E177="","-",【03】データ入力!E177)</f>
        <v>-</v>
      </c>
      <c r="G195" s="97" t="str">
        <f>IF(【03】データ入力!F177="","-",【03】データ入力!F177)</f>
        <v>-</v>
      </c>
      <c r="H195" s="97" t="str">
        <f>IF(【03】データ入力!G177="","-",【03】データ入力!G177)</f>
        <v>-</v>
      </c>
      <c r="I195" s="97" t="str">
        <f>IF(【03】データ入力!H177="","-",【03】データ入力!H177)</f>
        <v>-</v>
      </c>
      <c r="J195" s="97" t="str">
        <f>IF(【03】データ入力!I177="","-",【03】データ入力!I177)</f>
        <v>-</v>
      </c>
    </row>
    <row r="196" spans="2:10" ht="28.5" customHeight="1" x14ac:dyDescent="0.45">
      <c r="B196" s="83" t="str">
        <f>IF(【03】データ入力!A178="","-",【03】データ入力!A178)</f>
        <v>目標値</v>
      </c>
      <c r="C196" s="97" t="str">
        <f>IF(【03】データ入力!B178="","-",【03】データ入力!B178)</f>
        <v>-</v>
      </c>
      <c r="D196" s="97" t="str">
        <f>IF(【03】データ入力!C178="","-",【03】データ入力!C178)</f>
        <v>-</v>
      </c>
      <c r="E196" s="97" t="str">
        <f>IF(【03】データ入力!D178="","-",【03】データ入力!D178)</f>
        <v>-</v>
      </c>
      <c r="F196" s="97" t="str">
        <f>IF(【03】データ入力!E178="","-",【03】データ入力!E178)</f>
        <v>-</v>
      </c>
      <c r="G196" s="97" t="str">
        <f>IF(【03】データ入力!F178="","-",【03】データ入力!F178)</f>
        <v>-</v>
      </c>
      <c r="H196" s="97" t="str">
        <f>IF(【03】データ入力!G178="","-",【03】データ入力!G178)</f>
        <v>-</v>
      </c>
      <c r="I196" s="97" t="str">
        <f>IF(【03】データ入力!H178="","-",【03】データ入力!H178)</f>
        <v>-</v>
      </c>
      <c r="J196" s="97" t="str">
        <f>IF(【03】データ入力!I178="","-",【03】データ入力!I178)</f>
        <v>-</v>
      </c>
    </row>
    <row r="197" spans="2:10" ht="28.5" customHeight="1" x14ac:dyDescent="0.45">
      <c r="J197" s="81" t="s">
        <v>245</v>
      </c>
    </row>
    <row r="198" spans="2:10" ht="28.5" customHeight="1" x14ac:dyDescent="0.45"/>
    <row r="199" spans="2:10" ht="28.5" customHeight="1" x14ac:dyDescent="0.45">
      <c r="B199" s="108" t="str">
        <f>【03】データ入力!A180</f>
        <v>No.6　脂質の有所見者の割合
（LDLｺﾚｽﾃﾛｰﾙ120mg/dl以上）</v>
      </c>
      <c r="C199" s="109"/>
      <c r="D199" s="109"/>
      <c r="E199" s="109"/>
      <c r="F199" s="109"/>
      <c r="G199" s="109"/>
      <c r="H199" s="109"/>
      <c r="I199" s="109"/>
      <c r="J199" s="109"/>
    </row>
    <row r="200" spans="2:10" ht="28.5" customHeight="1" x14ac:dyDescent="0.45">
      <c r="B200"/>
      <c r="C200" s="84" t="str">
        <f>IF(【03】データ入力!B180="","-",【03】データ入力!B180)</f>
        <v>R4
（2022）</v>
      </c>
      <c r="D200" s="84" t="str">
        <f>IF(【03】データ入力!C180="","-",【03】データ入力!C180)</f>
        <v>R5
（2023）</v>
      </c>
      <c r="E200" s="84" t="str">
        <f>IF(【03】データ入力!D180="","-",【03】データ入力!D180)</f>
        <v>R6
（2024）</v>
      </c>
      <c r="F200" s="84" t="str">
        <f>IF(【03】データ入力!E180="","-",【03】データ入力!E180)</f>
        <v>R7
（2025）</v>
      </c>
      <c r="G200" s="84" t="str">
        <f>IF(【03】データ入力!F180="","-",【03】データ入力!F180)</f>
        <v>R8
（2026）</v>
      </c>
      <c r="H200" s="84" t="str">
        <f>IF(【03】データ入力!G180="","-",【03】データ入力!G180)</f>
        <v>R9
（2027）</v>
      </c>
      <c r="I200" s="84" t="str">
        <f>IF(【03】データ入力!H180="","-",【03】データ入力!H180)</f>
        <v>R10
（2028）</v>
      </c>
      <c r="J200" s="84" t="str">
        <f>IF(【03】データ入力!I180="","-",【03】データ入力!I180)</f>
        <v>R11
（2029）</v>
      </c>
    </row>
    <row r="201" spans="2:10" ht="28.5" customHeight="1" x14ac:dyDescent="0.45">
      <c r="B201" s="83">
        <f>IF(【03】データ入力!A181="","-",【03】データ入力!A181)</f>
        <v>0</v>
      </c>
      <c r="C201" s="97" t="str">
        <f>IF(【03】データ入力!B181="","-",【03】データ入力!B181)</f>
        <v>-</v>
      </c>
      <c r="D201" s="97" t="str">
        <f>IF(【03】データ入力!C181="","-",【03】データ入力!C181)</f>
        <v>-</v>
      </c>
      <c r="E201" s="97" t="str">
        <f>IF(【03】データ入力!D181="","-",【03】データ入力!D181)</f>
        <v>-</v>
      </c>
      <c r="F201" s="97" t="str">
        <f>IF(【03】データ入力!E181="","-",【03】データ入力!E181)</f>
        <v>-</v>
      </c>
      <c r="G201" s="97" t="str">
        <f>IF(【03】データ入力!F181="","-",【03】データ入力!F181)</f>
        <v>-</v>
      </c>
      <c r="H201" s="97" t="str">
        <f>IF(【03】データ入力!G181="","-",【03】データ入力!G181)</f>
        <v>-</v>
      </c>
      <c r="I201" s="97" t="str">
        <f>IF(【03】データ入力!H181="","-",【03】データ入力!H181)</f>
        <v>-</v>
      </c>
      <c r="J201" s="97" t="str">
        <f>IF(【03】データ入力!I181="","-",【03】データ入力!I181)</f>
        <v>-</v>
      </c>
    </row>
    <row r="202" spans="2:10" ht="28.5" customHeight="1" x14ac:dyDescent="0.45">
      <c r="B202" s="83" t="str">
        <f>IF(【03】データ入力!A182="","-",【03】データ入力!A182)</f>
        <v>奈良県</v>
      </c>
      <c r="C202" s="97" t="str">
        <f>IF(【03】データ入力!B182="","-",【03】データ入力!B182)</f>
        <v>-</v>
      </c>
      <c r="D202" s="97" t="str">
        <f>IF(【03】データ入力!C182="","-",【03】データ入力!C182)</f>
        <v>-</v>
      </c>
      <c r="E202" s="97" t="str">
        <f>IF(【03】データ入力!D182="","-",【03】データ入力!D182)</f>
        <v>-</v>
      </c>
      <c r="F202" s="97" t="str">
        <f>IF(【03】データ入力!E182="","-",【03】データ入力!E182)</f>
        <v>-</v>
      </c>
      <c r="G202" s="97" t="str">
        <f>IF(【03】データ入力!F182="","-",【03】データ入力!F182)</f>
        <v>-</v>
      </c>
      <c r="H202" s="97" t="str">
        <f>IF(【03】データ入力!G182="","-",【03】データ入力!G182)</f>
        <v>-</v>
      </c>
      <c r="I202" s="97" t="str">
        <f>IF(【03】データ入力!H182="","-",【03】データ入力!H182)</f>
        <v>-</v>
      </c>
      <c r="J202" s="97" t="str">
        <f>IF(【03】データ入力!I182="","-",【03】データ入力!I182)</f>
        <v>-</v>
      </c>
    </row>
    <row r="203" spans="2:10" ht="28.5" customHeight="1" x14ac:dyDescent="0.45">
      <c r="B203" s="83" t="str">
        <f>IF(【03】データ入力!A183="","-",【03】データ入力!A183)</f>
        <v>県内順位</v>
      </c>
      <c r="C203" s="82" t="str">
        <f>IF(【03】データ入力!B183="","-",【03】データ入力!B183)</f>
        <v>-</v>
      </c>
      <c r="D203" s="82" t="str">
        <f>IF(【03】データ入力!C183="","-",【03】データ入力!C183)</f>
        <v>-</v>
      </c>
      <c r="E203" s="82" t="str">
        <f>IF(【03】データ入力!D183="","-",【03】データ入力!D183)</f>
        <v>-</v>
      </c>
      <c r="F203" s="82" t="str">
        <f>IF(【03】データ入力!E183="","-",【03】データ入力!E183)</f>
        <v>-</v>
      </c>
      <c r="G203" s="82" t="str">
        <f>IF(【03】データ入力!F183="","-",【03】データ入力!F183)</f>
        <v>-</v>
      </c>
      <c r="H203" s="82" t="str">
        <f>IF(【03】データ入力!G183="","-",【03】データ入力!G183)</f>
        <v>-</v>
      </c>
      <c r="I203" s="82" t="str">
        <f>IF(【03】データ入力!H183="","-",【03】データ入力!H183)</f>
        <v>-</v>
      </c>
      <c r="J203" s="82" t="str">
        <f>IF(【03】データ入力!I183="","-",【03】データ入力!I183)</f>
        <v>-</v>
      </c>
    </row>
    <row r="204" spans="2:10" ht="28.5" customHeight="1" x14ac:dyDescent="0.45">
      <c r="B204" s="83" t="str">
        <f>IF(【03】データ入力!A184="","-",【03】データ入力!A184)</f>
        <v>全国</v>
      </c>
      <c r="C204" s="97" t="str">
        <f>IF(【03】データ入力!B184="","-",【03】データ入力!B184)</f>
        <v>-</v>
      </c>
      <c r="D204" s="97" t="str">
        <f>IF(【03】データ入力!C184="","-",【03】データ入力!C184)</f>
        <v>-</v>
      </c>
      <c r="E204" s="97" t="str">
        <f>IF(【03】データ入力!D184="","-",【03】データ入力!D184)</f>
        <v>-</v>
      </c>
      <c r="F204" s="97" t="str">
        <f>IF(【03】データ入力!E184="","-",【03】データ入力!E184)</f>
        <v>-</v>
      </c>
      <c r="G204" s="97" t="str">
        <f>IF(【03】データ入力!F184="","-",【03】データ入力!F184)</f>
        <v>-</v>
      </c>
      <c r="H204" s="97" t="str">
        <f>IF(【03】データ入力!G184="","-",【03】データ入力!G184)</f>
        <v>-</v>
      </c>
      <c r="I204" s="97" t="str">
        <f>IF(【03】データ入力!H184="","-",【03】データ入力!H184)</f>
        <v>-</v>
      </c>
      <c r="J204" s="97" t="str">
        <f>IF(【03】データ入力!I184="","-",【03】データ入力!I184)</f>
        <v>-</v>
      </c>
    </row>
    <row r="205" spans="2:10" ht="28.5" customHeight="1" x14ac:dyDescent="0.45">
      <c r="B205" s="83" t="str">
        <f>IF(【03】データ入力!A185="","-",【03】データ入力!A185)</f>
        <v>目標値</v>
      </c>
      <c r="C205" s="97" t="str">
        <f>IF(【03】データ入力!B185="","-",【03】データ入力!B185)</f>
        <v>-</v>
      </c>
      <c r="D205" s="97" t="str">
        <f>IF(【03】データ入力!C185="","-",【03】データ入力!C185)</f>
        <v>-</v>
      </c>
      <c r="E205" s="97" t="str">
        <f>IF(【03】データ入力!D185="","-",【03】データ入力!D185)</f>
        <v>-</v>
      </c>
      <c r="F205" s="97" t="str">
        <f>IF(【03】データ入力!E185="","-",【03】データ入力!E185)</f>
        <v>-</v>
      </c>
      <c r="G205" s="97" t="str">
        <f>IF(【03】データ入力!F185="","-",【03】データ入力!F185)</f>
        <v>-</v>
      </c>
      <c r="H205" s="97" t="str">
        <f>IF(【03】データ入力!G185="","-",【03】データ入力!G185)</f>
        <v>-</v>
      </c>
      <c r="I205" s="97" t="str">
        <f>IF(【03】データ入力!H185="","-",【03】データ入力!H185)</f>
        <v>-</v>
      </c>
      <c r="J205" s="97" t="str">
        <f>IF(【03】データ入力!I185="","-",【03】データ入力!I185)</f>
        <v>-</v>
      </c>
    </row>
    <row r="206" spans="2:10" ht="28.5" customHeight="1" x14ac:dyDescent="0.45">
      <c r="J206" s="81" t="s">
        <v>245</v>
      </c>
    </row>
    <row r="207" spans="2:10" ht="28.5" customHeight="1" x14ac:dyDescent="0.45"/>
    <row r="208" spans="2:10" ht="28.5" customHeight="1" x14ac:dyDescent="0.45">
      <c r="B208" s="95" t="str">
        <f>【03】データ入力!A196</f>
        <v>No.7　糖尿病の受療割合</v>
      </c>
      <c r="C208" s="96"/>
      <c r="D208" s="96"/>
      <c r="E208" s="96"/>
      <c r="F208" s="96"/>
      <c r="G208" s="96"/>
      <c r="H208" s="96"/>
      <c r="I208" s="96"/>
      <c r="J208" s="96"/>
    </row>
    <row r="209" spans="2:10" ht="28.5" customHeight="1" x14ac:dyDescent="0.45">
      <c r="B209"/>
      <c r="C209" s="84" t="str">
        <f>IF(【03】データ入力!B196="","-",【03】データ入力!B196)</f>
        <v>R4
（2022）</v>
      </c>
      <c r="D209" s="84" t="str">
        <f>IF(【03】データ入力!C196="","-",【03】データ入力!C196)</f>
        <v>R5
（2023）</v>
      </c>
      <c r="E209" s="84" t="str">
        <f>IF(【03】データ入力!D196="","-",【03】データ入力!D196)</f>
        <v>R6
（2024）</v>
      </c>
      <c r="F209" s="84" t="str">
        <f>IF(【03】データ入力!E196="","-",【03】データ入力!E196)</f>
        <v>R7
（2025）</v>
      </c>
      <c r="G209" s="84" t="str">
        <f>IF(【03】データ入力!F196="","-",【03】データ入力!F196)</f>
        <v>R8
（2026）</v>
      </c>
      <c r="H209" s="84" t="str">
        <f>IF(【03】データ入力!G196="","-",【03】データ入力!G196)</f>
        <v>R9
（2027）</v>
      </c>
      <c r="I209" s="84" t="str">
        <f>IF(【03】データ入力!H196="","-",【03】データ入力!H196)</f>
        <v>R10
（2028）</v>
      </c>
      <c r="J209" s="84" t="str">
        <f>IF(【03】データ入力!I196="","-",【03】データ入力!I196)</f>
        <v>R11
（2029）</v>
      </c>
    </row>
    <row r="210" spans="2:10" ht="28.5" customHeight="1" x14ac:dyDescent="0.45">
      <c r="B210" s="83">
        <f>IF(【03】データ入力!A197="","-",【03】データ入力!A197)</f>
        <v>0</v>
      </c>
      <c r="C210" s="97" t="str">
        <f>IF(【03】データ入力!B197="","-",【03】データ入力!B197)</f>
        <v>-</v>
      </c>
      <c r="D210" s="97" t="str">
        <f>IF(【03】データ入力!C197="","-",【03】データ入力!C197)</f>
        <v>-</v>
      </c>
      <c r="E210" s="97" t="str">
        <f>IF(【03】データ入力!D197="","-",【03】データ入力!D197)</f>
        <v>-</v>
      </c>
      <c r="F210" s="97" t="str">
        <f>IF(【03】データ入力!E197="","-",【03】データ入力!E197)</f>
        <v>-</v>
      </c>
      <c r="G210" s="97" t="str">
        <f>IF(【03】データ入力!F197="","-",【03】データ入力!F197)</f>
        <v>-</v>
      </c>
      <c r="H210" s="97" t="str">
        <f>IF(【03】データ入力!G197="","-",【03】データ入力!G197)</f>
        <v>-</v>
      </c>
      <c r="I210" s="97" t="str">
        <f>IF(【03】データ入力!H197="","-",【03】データ入力!H197)</f>
        <v>-</v>
      </c>
      <c r="J210" s="97" t="str">
        <f>IF(【03】データ入力!I197="","-",【03】データ入力!I197)</f>
        <v>-</v>
      </c>
    </row>
    <row r="211" spans="2:10" ht="28.5" customHeight="1" x14ac:dyDescent="0.45">
      <c r="B211" s="83" t="str">
        <f>IF(【03】データ入力!A198="","-",【03】データ入力!A198)</f>
        <v>奈良県</v>
      </c>
      <c r="C211" s="97" t="str">
        <f>IF(【03】データ入力!B198="","-",【03】データ入力!B198)</f>
        <v>-</v>
      </c>
      <c r="D211" s="97" t="str">
        <f>IF(【03】データ入力!C198="","-",【03】データ入力!C198)</f>
        <v>-</v>
      </c>
      <c r="E211" s="97" t="str">
        <f>IF(【03】データ入力!D198="","-",【03】データ入力!D198)</f>
        <v>-</v>
      </c>
      <c r="F211" s="97" t="str">
        <f>IF(【03】データ入力!E198="","-",【03】データ入力!E198)</f>
        <v>-</v>
      </c>
      <c r="G211" s="97" t="str">
        <f>IF(【03】データ入力!F198="","-",【03】データ入力!F198)</f>
        <v>-</v>
      </c>
      <c r="H211" s="97" t="str">
        <f>IF(【03】データ入力!G198="","-",【03】データ入力!G198)</f>
        <v>-</v>
      </c>
      <c r="I211" s="97" t="str">
        <f>IF(【03】データ入力!H198="","-",【03】データ入力!H198)</f>
        <v>-</v>
      </c>
      <c r="J211" s="97" t="str">
        <f>IF(【03】データ入力!I198="","-",【03】データ入力!I198)</f>
        <v>-</v>
      </c>
    </row>
    <row r="212" spans="2:10" ht="28.5" customHeight="1" x14ac:dyDescent="0.45">
      <c r="B212" s="83" t="str">
        <f>IF(【03】データ入力!A199="","-",【03】データ入力!A199)</f>
        <v>県内順位</v>
      </c>
      <c r="C212" s="82" t="str">
        <f>IF(【03】データ入力!B199="","-",【03】データ入力!B199)</f>
        <v>-</v>
      </c>
      <c r="D212" s="82" t="str">
        <f>IF(【03】データ入力!C199="","-",【03】データ入力!C199)</f>
        <v>-</v>
      </c>
      <c r="E212" s="82" t="str">
        <f>IF(【03】データ入力!D199="","-",【03】データ入力!D199)</f>
        <v>-</v>
      </c>
      <c r="F212" s="82" t="str">
        <f>IF(【03】データ入力!E199="","-",【03】データ入力!E199)</f>
        <v>-</v>
      </c>
      <c r="G212" s="82" t="str">
        <f>IF(【03】データ入力!F199="","-",【03】データ入力!F199)</f>
        <v>-</v>
      </c>
      <c r="H212" s="82" t="str">
        <f>IF(【03】データ入力!G199="","-",【03】データ入力!G199)</f>
        <v>-</v>
      </c>
      <c r="I212" s="82" t="str">
        <f>IF(【03】データ入力!H199="","-",【03】データ入力!H199)</f>
        <v>-</v>
      </c>
      <c r="J212" s="82" t="str">
        <f>IF(【03】データ入力!I199="","-",【03】データ入力!I199)</f>
        <v>-</v>
      </c>
    </row>
    <row r="213" spans="2:10" ht="28.5" customHeight="1" x14ac:dyDescent="0.45">
      <c r="B213" s="83" t="str">
        <f>IF(【03】データ入力!A200="","-",【03】データ入力!A200)</f>
        <v>全国</v>
      </c>
      <c r="C213" s="97" t="str">
        <f>IF(【03】データ入力!B200="","-",【03】データ入力!B200)</f>
        <v>-</v>
      </c>
      <c r="D213" s="97" t="str">
        <f>IF(【03】データ入力!C200="","-",【03】データ入力!C200)</f>
        <v>-</v>
      </c>
      <c r="E213" s="97" t="str">
        <f>IF(【03】データ入力!D200="","-",【03】データ入力!D200)</f>
        <v>-</v>
      </c>
      <c r="F213" s="97" t="str">
        <f>IF(【03】データ入力!E200="","-",【03】データ入力!E200)</f>
        <v>-</v>
      </c>
      <c r="G213" s="97" t="str">
        <f>IF(【03】データ入力!F200="","-",【03】データ入力!F200)</f>
        <v>-</v>
      </c>
      <c r="H213" s="97" t="str">
        <f>IF(【03】データ入力!G200="","-",【03】データ入力!G200)</f>
        <v>-</v>
      </c>
      <c r="I213" s="97" t="str">
        <f>IF(【03】データ入力!H200="","-",【03】データ入力!H200)</f>
        <v>-</v>
      </c>
      <c r="J213" s="97" t="str">
        <f>IF(【03】データ入力!I200="","-",【03】データ入力!I200)</f>
        <v>-</v>
      </c>
    </row>
    <row r="214" spans="2:10" ht="28.5" customHeight="1" x14ac:dyDescent="0.45">
      <c r="B214" s="83" t="str">
        <f>IF(【03】データ入力!A201="","-",【03】データ入力!A201)</f>
        <v>目標値</v>
      </c>
      <c r="C214" s="97" t="str">
        <f>IF(【03】データ入力!B201="","-",【03】データ入力!B201)</f>
        <v>-</v>
      </c>
      <c r="D214" s="97" t="str">
        <f>IF(【03】データ入力!C201="","-",【03】データ入力!C201)</f>
        <v>-</v>
      </c>
      <c r="E214" s="97" t="str">
        <f>IF(【03】データ入力!D201="","-",【03】データ入力!D201)</f>
        <v>-</v>
      </c>
      <c r="F214" s="97" t="str">
        <f>IF(【03】データ入力!E201="","-",【03】データ入力!E201)</f>
        <v>-</v>
      </c>
      <c r="G214" s="97" t="str">
        <f>IF(【03】データ入力!F201="","-",【03】データ入力!F201)</f>
        <v>-</v>
      </c>
      <c r="H214" s="97" t="str">
        <f>IF(【03】データ入力!G201="","-",【03】データ入力!G201)</f>
        <v>-</v>
      </c>
      <c r="I214" s="97" t="str">
        <f>IF(【03】データ入力!H201="","-",【03】データ入力!H201)</f>
        <v>-</v>
      </c>
      <c r="J214" s="97" t="str">
        <f>IF(【03】データ入力!I201="","-",【03】データ入力!I201)</f>
        <v>-</v>
      </c>
    </row>
    <row r="215" spans="2:10" ht="28.5" customHeight="1" x14ac:dyDescent="0.45">
      <c r="J215" s="81" t="s">
        <v>248</v>
      </c>
    </row>
    <row r="216" spans="2:10" ht="28.5" customHeight="1" x14ac:dyDescent="0.45"/>
    <row r="217" spans="2:10" ht="28.5" customHeight="1" x14ac:dyDescent="0.45">
      <c r="B217" s="95" t="str">
        <f>【03】データ入力!A203</f>
        <v>No.8　高血圧症の受療割合</v>
      </c>
      <c r="C217" s="96"/>
      <c r="D217" s="96"/>
      <c r="E217" s="96"/>
      <c r="F217" s="96"/>
      <c r="G217" s="96"/>
      <c r="H217" s="96"/>
      <c r="I217" s="96"/>
      <c r="J217" s="96"/>
    </row>
    <row r="218" spans="2:10" ht="28.5" customHeight="1" x14ac:dyDescent="0.45">
      <c r="B218"/>
      <c r="C218" s="84" t="str">
        <f>IF(【03】データ入力!B203="","-",【03】データ入力!B203)</f>
        <v>R4
（2022）</v>
      </c>
      <c r="D218" s="84" t="str">
        <f>IF(【03】データ入力!C203="","-",【03】データ入力!C203)</f>
        <v>R5
（2023）</v>
      </c>
      <c r="E218" s="84" t="str">
        <f>IF(【03】データ入力!D203="","-",【03】データ入力!D203)</f>
        <v>R6
（2024）</v>
      </c>
      <c r="F218" s="84" t="str">
        <f>IF(【03】データ入力!E203="","-",【03】データ入力!E203)</f>
        <v>R7
（2025）</v>
      </c>
      <c r="G218" s="84" t="str">
        <f>IF(【03】データ入力!F203="","-",【03】データ入力!F203)</f>
        <v>R8
（2026）</v>
      </c>
      <c r="H218" s="84" t="str">
        <f>IF(【03】データ入力!G203="","-",【03】データ入力!G203)</f>
        <v>R9
（2027）</v>
      </c>
      <c r="I218" s="84" t="str">
        <f>IF(【03】データ入力!H203="","-",【03】データ入力!H203)</f>
        <v>R10
（2028）</v>
      </c>
      <c r="J218" s="84" t="str">
        <f>IF(【03】データ入力!I203="","-",【03】データ入力!I203)</f>
        <v>R11
（2029）</v>
      </c>
    </row>
    <row r="219" spans="2:10" ht="28.5" customHeight="1" x14ac:dyDescent="0.45">
      <c r="B219" s="83">
        <f>IF(【03】データ入力!A204="","-",【03】データ入力!A204)</f>
        <v>0</v>
      </c>
      <c r="C219" s="97" t="str">
        <f>IF(【03】データ入力!B204="","-",【03】データ入力!B204)</f>
        <v>-</v>
      </c>
      <c r="D219" s="97" t="str">
        <f>IF(【03】データ入力!C204="","-",【03】データ入力!C204)</f>
        <v>-</v>
      </c>
      <c r="E219" s="97" t="str">
        <f>IF(【03】データ入力!D204="","-",【03】データ入力!D204)</f>
        <v>-</v>
      </c>
      <c r="F219" s="97" t="str">
        <f>IF(【03】データ入力!E204="","-",【03】データ入力!E204)</f>
        <v>-</v>
      </c>
      <c r="G219" s="97" t="str">
        <f>IF(【03】データ入力!F204="","-",【03】データ入力!F204)</f>
        <v>-</v>
      </c>
      <c r="H219" s="97" t="str">
        <f>IF(【03】データ入力!G204="","-",【03】データ入力!G204)</f>
        <v>-</v>
      </c>
      <c r="I219" s="97" t="str">
        <f>IF(【03】データ入力!H204="","-",【03】データ入力!H204)</f>
        <v>-</v>
      </c>
      <c r="J219" s="97" t="str">
        <f>IF(【03】データ入力!I204="","-",【03】データ入力!I204)</f>
        <v>-</v>
      </c>
    </row>
    <row r="220" spans="2:10" ht="28.5" customHeight="1" x14ac:dyDescent="0.45">
      <c r="B220" s="83" t="str">
        <f>IF(【03】データ入力!A205="","-",【03】データ入力!A205)</f>
        <v>奈良県</v>
      </c>
      <c r="C220" s="97" t="str">
        <f>IF(【03】データ入力!B205="","-",【03】データ入力!B205)</f>
        <v>-</v>
      </c>
      <c r="D220" s="97" t="str">
        <f>IF(【03】データ入力!C205="","-",【03】データ入力!C205)</f>
        <v>-</v>
      </c>
      <c r="E220" s="97" t="str">
        <f>IF(【03】データ入力!D205="","-",【03】データ入力!D205)</f>
        <v>-</v>
      </c>
      <c r="F220" s="97" t="str">
        <f>IF(【03】データ入力!E205="","-",【03】データ入力!E205)</f>
        <v>-</v>
      </c>
      <c r="G220" s="97" t="str">
        <f>IF(【03】データ入力!F205="","-",【03】データ入力!F205)</f>
        <v>-</v>
      </c>
      <c r="H220" s="97" t="str">
        <f>IF(【03】データ入力!G205="","-",【03】データ入力!G205)</f>
        <v>-</v>
      </c>
      <c r="I220" s="97" t="str">
        <f>IF(【03】データ入力!H205="","-",【03】データ入力!H205)</f>
        <v>-</v>
      </c>
      <c r="J220" s="97" t="str">
        <f>IF(【03】データ入力!I205="","-",【03】データ入力!I205)</f>
        <v>-</v>
      </c>
    </row>
    <row r="221" spans="2:10" ht="28.5" customHeight="1" x14ac:dyDescent="0.45">
      <c r="B221" s="83" t="str">
        <f>IF(【03】データ入力!A206="","-",【03】データ入力!A206)</f>
        <v>県内順位</v>
      </c>
      <c r="C221" s="82" t="str">
        <f>IF(【03】データ入力!B206="","-",【03】データ入力!B206)</f>
        <v>-</v>
      </c>
      <c r="D221" s="82" t="str">
        <f>IF(【03】データ入力!C206="","-",【03】データ入力!C206)</f>
        <v>-</v>
      </c>
      <c r="E221" s="82" t="str">
        <f>IF(【03】データ入力!D206="","-",【03】データ入力!D206)</f>
        <v>-</v>
      </c>
      <c r="F221" s="82" t="str">
        <f>IF(【03】データ入力!E206="","-",【03】データ入力!E206)</f>
        <v>-</v>
      </c>
      <c r="G221" s="82" t="str">
        <f>IF(【03】データ入力!F206="","-",【03】データ入力!F206)</f>
        <v>-</v>
      </c>
      <c r="H221" s="82" t="str">
        <f>IF(【03】データ入力!G206="","-",【03】データ入力!G206)</f>
        <v>-</v>
      </c>
      <c r="I221" s="82" t="str">
        <f>IF(【03】データ入力!H206="","-",【03】データ入力!H206)</f>
        <v>-</v>
      </c>
      <c r="J221" s="82" t="str">
        <f>IF(【03】データ入力!I206="","-",【03】データ入力!I206)</f>
        <v>-</v>
      </c>
    </row>
    <row r="222" spans="2:10" ht="28.5" customHeight="1" x14ac:dyDescent="0.45">
      <c r="B222" s="83" t="str">
        <f>IF(【03】データ入力!A207="","-",【03】データ入力!A207)</f>
        <v>全国</v>
      </c>
      <c r="C222" s="97" t="str">
        <f>IF(【03】データ入力!B207="","-",【03】データ入力!B207)</f>
        <v>-</v>
      </c>
      <c r="D222" s="97" t="str">
        <f>IF(【03】データ入力!C207="","-",【03】データ入力!C207)</f>
        <v>-</v>
      </c>
      <c r="E222" s="97" t="str">
        <f>IF(【03】データ入力!D207="","-",【03】データ入力!D207)</f>
        <v>-</v>
      </c>
      <c r="F222" s="97" t="str">
        <f>IF(【03】データ入力!E207="","-",【03】データ入力!E207)</f>
        <v>-</v>
      </c>
      <c r="G222" s="97" t="str">
        <f>IF(【03】データ入力!F207="","-",【03】データ入力!F207)</f>
        <v>-</v>
      </c>
      <c r="H222" s="97" t="str">
        <f>IF(【03】データ入力!G207="","-",【03】データ入力!G207)</f>
        <v>-</v>
      </c>
      <c r="I222" s="97" t="str">
        <f>IF(【03】データ入力!H207="","-",【03】データ入力!H207)</f>
        <v>-</v>
      </c>
      <c r="J222" s="97" t="str">
        <f>IF(【03】データ入力!I207="","-",【03】データ入力!I207)</f>
        <v>-</v>
      </c>
    </row>
    <row r="223" spans="2:10" ht="28.5" customHeight="1" x14ac:dyDescent="0.45">
      <c r="B223" s="83" t="str">
        <f>IF(【03】データ入力!A208="","-",【03】データ入力!A208)</f>
        <v>目標値</v>
      </c>
      <c r="C223" s="97" t="str">
        <f>IF(【03】データ入力!B208="","-",【03】データ入力!B208)</f>
        <v>-</v>
      </c>
      <c r="D223" s="97" t="str">
        <f>IF(【03】データ入力!C208="","-",【03】データ入力!C208)</f>
        <v>-</v>
      </c>
      <c r="E223" s="97" t="str">
        <f>IF(【03】データ入力!D208="","-",【03】データ入力!D208)</f>
        <v>-</v>
      </c>
      <c r="F223" s="97" t="str">
        <f>IF(【03】データ入力!E208="","-",【03】データ入力!E208)</f>
        <v>-</v>
      </c>
      <c r="G223" s="97" t="str">
        <f>IF(【03】データ入力!F208="","-",【03】データ入力!F208)</f>
        <v>-</v>
      </c>
      <c r="H223" s="97" t="str">
        <f>IF(【03】データ入力!G208="","-",【03】データ入力!G208)</f>
        <v>-</v>
      </c>
      <c r="I223" s="97" t="str">
        <f>IF(【03】データ入力!H208="","-",【03】データ入力!H208)</f>
        <v>-</v>
      </c>
      <c r="J223" s="97" t="str">
        <f>IF(【03】データ入力!I208="","-",【03】データ入力!I208)</f>
        <v>-</v>
      </c>
    </row>
    <row r="224" spans="2:10" ht="28.5" customHeight="1" x14ac:dyDescent="0.45">
      <c r="J224" s="81" t="s">
        <v>249</v>
      </c>
    </row>
    <row r="225" spans="2:10" ht="28.5" customHeight="1" x14ac:dyDescent="0.45"/>
    <row r="226" spans="2:10" ht="28.5" customHeight="1" x14ac:dyDescent="0.45">
      <c r="B226" s="95" t="str">
        <f>【03】データ入力!A210</f>
        <v>No.9　HbA1c8.0%以上の者の割合</v>
      </c>
      <c r="C226" s="96"/>
      <c r="D226" s="96"/>
      <c r="E226" s="96"/>
      <c r="F226" s="96"/>
      <c r="G226" s="96"/>
      <c r="H226" s="96"/>
      <c r="I226" s="96"/>
      <c r="J226" s="96"/>
    </row>
    <row r="227" spans="2:10" ht="28.5" customHeight="1" x14ac:dyDescent="0.45">
      <c r="B227"/>
      <c r="C227" s="84" t="str">
        <f>IF(【03】データ入力!B213="","-",【03】データ入力!B213)</f>
        <v>R4
（2022）</v>
      </c>
      <c r="D227" s="84" t="str">
        <f>IF(【03】データ入力!C213="","-",【03】データ入力!C213)</f>
        <v>R5
（2023）</v>
      </c>
      <c r="E227" s="84" t="str">
        <f>IF(【03】データ入力!D213="","-",【03】データ入力!D213)</f>
        <v>R6
（2024）</v>
      </c>
      <c r="F227" s="84" t="str">
        <f>IF(【03】データ入力!E213="","-",【03】データ入力!E213)</f>
        <v>R7
（2025）</v>
      </c>
      <c r="G227" s="84" t="str">
        <f>IF(【03】データ入力!F213="","-",【03】データ入力!F213)</f>
        <v>R8
（2026）</v>
      </c>
      <c r="H227" s="84" t="str">
        <f>IF(【03】データ入力!G213="","-",【03】データ入力!G213)</f>
        <v>R9
（2027）</v>
      </c>
      <c r="I227" s="84" t="str">
        <f>IF(【03】データ入力!H213="","-",【03】データ入力!H213)</f>
        <v>R10
（2028）</v>
      </c>
      <c r="J227" s="84" t="str">
        <f>IF(【03】データ入力!I213="","-",【03】データ入力!I213)</f>
        <v>R11
（2029）</v>
      </c>
    </row>
    <row r="228" spans="2:10" ht="28.5" customHeight="1" x14ac:dyDescent="0.45">
      <c r="B228" s="83" t="str">
        <f>IF(【03】データ入力!A214="","-",【03】データ入力!A214)</f>
        <v>健診受診者のうちHbA1cの結果がある者</v>
      </c>
      <c r="C228" s="100" t="str">
        <f>IF(【03】データ入力!B214="","-",【03】データ入力!B214)</f>
        <v>-</v>
      </c>
      <c r="D228" s="100" t="str">
        <f>IF(【03】データ入力!C214="","-",【03】データ入力!C214)</f>
        <v>-</v>
      </c>
      <c r="E228" s="100" t="str">
        <f>IF(【03】データ入力!D214="","-",【03】データ入力!D214)</f>
        <v>-</v>
      </c>
      <c r="F228" s="100" t="str">
        <f>IF(【03】データ入力!E214="","-",【03】データ入力!E214)</f>
        <v>-</v>
      </c>
      <c r="G228" s="100" t="str">
        <f>IF(【03】データ入力!F214="","-",【03】データ入力!F214)</f>
        <v>-</v>
      </c>
      <c r="H228" s="100" t="str">
        <f>IF(【03】データ入力!G214="","-",【03】データ入力!G214)</f>
        <v>-</v>
      </c>
      <c r="I228" s="100" t="str">
        <f>IF(【03】データ入力!H214="","-",【03】データ入力!H214)</f>
        <v>-</v>
      </c>
      <c r="J228" s="100" t="str">
        <f>IF(【03】データ入力!I214="","-",【03】データ入力!I214)</f>
        <v>-</v>
      </c>
    </row>
    <row r="229" spans="2:10" ht="28.5" customHeight="1" x14ac:dyDescent="0.45">
      <c r="B229" s="83" t="str">
        <f>IF(【03】データ入力!A215="","-",【03】データ入力!A215)</f>
        <v>HbA1c8.0%以上の者</v>
      </c>
      <c r="C229" s="100" t="str">
        <f>IF(【03】データ入力!B215="","-",【03】データ入力!B215)</f>
        <v>-</v>
      </c>
      <c r="D229" s="100" t="str">
        <f>IF(【03】データ入力!C215="","-",【03】データ入力!C215)</f>
        <v>-</v>
      </c>
      <c r="E229" s="100" t="str">
        <f>IF(【03】データ入力!D215="","-",【03】データ入力!D215)</f>
        <v>-</v>
      </c>
      <c r="F229" s="100" t="str">
        <f>IF(【03】データ入力!E215="","-",【03】データ入力!E215)</f>
        <v>-</v>
      </c>
      <c r="G229" s="100" t="str">
        <f>IF(【03】データ入力!F215="","-",【03】データ入力!F215)</f>
        <v>-</v>
      </c>
      <c r="H229" s="100" t="str">
        <f>IF(【03】データ入力!G215="","-",【03】データ入力!G215)</f>
        <v>-</v>
      </c>
      <c r="I229" s="100" t="str">
        <f>IF(【03】データ入力!H215="","-",【03】データ入力!H215)</f>
        <v>-</v>
      </c>
      <c r="J229" s="100" t="str">
        <f>IF(【03】データ入力!I215="","-",【03】データ入力!I215)</f>
        <v>-</v>
      </c>
    </row>
    <row r="230" spans="2:10" ht="28.5" customHeight="1" x14ac:dyDescent="0.45">
      <c r="B230"/>
      <c r="C230"/>
      <c r="D230"/>
      <c r="E230"/>
      <c r="F230"/>
      <c r="G230"/>
      <c r="H230"/>
      <c r="I230"/>
      <c r="J230"/>
    </row>
    <row r="231" spans="2:10" ht="28.5" customHeight="1" x14ac:dyDescent="0.45">
      <c r="B231"/>
      <c r="C231" s="84" t="str">
        <f>IF(【03】データ入力!B217="","-",【03】データ入力!B217)</f>
        <v>R4
（2022）</v>
      </c>
      <c r="D231" s="84" t="str">
        <f>IF(【03】データ入力!C217="","-",【03】データ入力!C217)</f>
        <v>R5
（2023）</v>
      </c>
      <c r="E231" s="84" t="str">
        <f>IF(【03】データ入力!D217="","-",【03】データ入力!D217)</f>
        <v>R6
（2024）</v>
      </c>
      <c r="F231" s="84" t="str">
        <f>IF(【03】データ入力!E217="","-",【03】データ入力!E217)</f>
        <v>R7
（2025）</v>
      </c>
      <c r="G231" s="84" t="str">
        <f>IF(【03】データ入力!F217="","-",【03】データ入力!F217)</f>
        <v>R8
（2026）</v>
      </c>
      <c r="H231" s="84" t="str">
        <f>IF(【03】データ入力!G217="","-",【03】データ入力!G217)</f>
        <v>R9
（2027）</v>
      </c>
      <c r="I231" s="84" t="str">
        <f>IF(【03】データ入力!H217="","-",【03】データ入力!H217)</f>
        <v>R10
（2028）</v>
      </c>
      <c r="J231" s="84" t="str">
        <f>IF(【03】データ入力!I217="","-",【03】データ入力!I217)</f>
        <v>R11
（2029）</v>
      </c>
    </row>
    <row r="232" spans="2:10" ht="28.5" customHeight="1" x14ac:dyDescent="0.45">
      <c r="B232" s="83">
        <f>IF(【03】データ入力!A218="","-",【03】データ入力!A218)</f>
        <v>0</v>
      </c>
      <c r="C232" s="97" t="str">
        <f>IF(【03】データ入力!B218="","-",【03】データ入力!B218)</f>
        <v>-</v>
      </c>
      <c r="D232" s="97" t="str">
        <f>IF(【03】データ入力!C218="","-",【03】データ入力!C218)</f>
        <v>-</v>
      </c>
      <c r="E232" s="97" t="str">
        <f>IF(【03】データ入力!D218="","-",【03】データ入力!D218)</f>
        <v>-</v>
      </c>
      <c r="F232" s="97" t="str">
        <f>IF(【03】データ入力!E218="","-",【03】データ入力!E218)</f>
        <v>-</v>
      </c>
      <c r="G232" s="97" t="str">
        <f>IF(【03】データ入力!F218="","-",【03】データ入力!F218)</f>
        <v>-</v>
      </c>
      <c r="H232" s="97" t="str">
        <f>IF(【03】データ入力!G218="","-",【03】データ入力!G218)</f>
        <v>-</v>
      </c>
      <c r="I232" s="97" t="str">
        <f>IF(【03】データ入力!H218="","-",【03】データ入力!H218)</f>
        <v>-</v>
      </c>
      <c r="J232" s="97" t="str">
        <f>IF(【03】データ入力!I218="","-",【03】データ入力!I218)</f>
        <v>-</v>
      </c>
    </row>
    <row r="233" spans="2:10" ht="28.5" customHeight="1" x14ac:dyDescent="0.45">
      <c r="B233" s="83" t="str">
        <f>IF(【03】データ入力!A219="","-",【03】データ入力!A219)</f>
        <v>奈良県</v>
      </c>
      <c r="C233" s="97" t="str">
        <f>IF(【03】データ入力!B219="","-",【03】データ入力!B219)</f>
        <v>-</v>
      </c>
      <c r="D233" s="97" t="str">
        <f>IF(【03】データ入力!C219="","-",【03】データ入力!C219)</f>
        <v>-</v>
      </c>
      <c r="E233" s="97" t="str">
        <f>IF(【03】データ入力!D219="","-",【03】データ入力!D219)</f>
        <v>-</v>
      </c>
      <c r="F233" s="97" t="str">
        <f>IF(【03】データ入力!E219="","-",【03】データ入力!E219)</f>
        <v>-</v>
      </c>
      <c r="G233" s="97" t="str">
        <f>IF(【03】データ入力!F219="","-",【03】データ入力!F219)</f>
        <v>-</v>
      </c>
      <c r="H233" s="97" t="str">
        <f>IF(【03】データ入力!G219="","-",【03】データ入力!G219)</f>
        <v>-</v>
      </c>
      <c r="I233" s="97" t="str">
        <f>IF(【03】データ入力!H219="","-",【03】データ入力!H219)</f>
        <v>-</v>
      </c>
      <c r="J233" s="97" t="str">
        <f>IF(【03】データ入力!I219="","-",【03】データ入力!I219)</f>
        <v>-</v>
      </c>
    </row>
    <row r="234" spans="2:10" ht="28.5" customHeight="1" x14ac:dyDescent="0.45">
      <c r="B234" s="83" t="str">
        <f>IF(【03】データ入力!A220="","-",【03】データ入力!A220)</f>
        <v>県内順位</v>
      </c>
      <c r="C234" s="82" t="str">
        <f>IF(【03】データ入力!B220="","-",【03】データ入力!B220)</f>
        <v>-</v>
      </c>
      <c r="D234" s="82" t="str">
        <f>IF(【03】データ入力!C220="","-",【03】データ入力!C220)</f>
        <v>-</v>
      </c>
      <c r="E234" s="82" t="str">
        <f>IF(【03】データ入力!D220="","-",【03】データ入力!D220)</f>
        <v>-</v>
      </c>
      <c r="F234" s="82" t="str">
        <f>IF(【03】データ入力!E220="","-",【03】データ入力!E220)</f>
        <v>-</v>
      </c>
      <c r="G234" s="82" t="str">
        <f>IF(【03】データ入力!F220="","-",【03】データ入力!F220)</f>
        <v>-</v>
      </c>
      <c r="H234" s="82" t="str">
        <f>IF(【03】データ入力!G220="","-",【03】データ入力!G220)</f>
        <v>-</v>
      </c>
      <c r="I234" s="82" t="str">
        <f>IF(【03】データ入力!H220="","-",【03】データ入力!H220)</f>
        <v>-</v>
      </c>
      <c r="J234" s="82" t="str">
        <f>IF(【03】データ入力!I220="","-",【03】データ入力!I220)</f>
        <v>-</v>
      </c>
    </row>
    <row r="235" spans="2:10" ht="28.5" customHeight="1" x14ac:dyDescent="0.45">
      <c r="B235" s="83" t="str">
        <f>IF(【03】データ入力!A221="","-",【03】データ入力!A221)</f>
        <v>全国</v>
      </c>
      <c r="C235" s="97" t="str">
        <f>IF(【03】データ入力!B221="","-",【03】データ入力!B221)</f>
        <v>-</v>
      </c>
      <c r="D235" s="97" t="str">
        <f>IF(【03】データ入力!C221="","-",【03】データ入力!C221)</f>
        <v>-</v>
      </c>
      <c r="E235" s="97" t="str">
        <f>IF(【03】データ入力!D221="","-",【03】データ入力!D221)</f>
        <v>-</v>
      </c>
      <c r="F235" s="97" t="str">
        <f>IF(【03】データ入力!E221="","-",【03】データ入力!E221)</f>
        <v>-</v>
      </c>
      <c r="G235" s="97" t="str">
        <f>IF(【03】データ入力!F221="","-",【03】データ入力!F221)</f>
        <v>-</v>
      </c>
      <c r="H235" s="97" t="str">
        <f>IF(【03】データ入力!G221="","-",【03】データ入力!G221)</f>
        <v>-</v>
      </c>
      <c r="I235" s="97" t="str">
        <f>IF(【03】データ入力!H221="","-",【03】データ入力!H221)</f>
        <v>-</v>
      </c>
      <c r="J235" s="97" t="str">
        <f>IF(【03】データ入力!I221="","-",【03】データ入力!I221)</f>
        <v>-</v>
      </c>
    </row>
    <row r="236" spans="2:10" ht="28.5" customHeight="1" x14ac:dyDescent="0.45">
      <c r="B236" s="83" t="str">
        <f>IF(【03】データ入力!A222="","-",【03】データ入力!A222)</f>
        <v>目標値</v>
      </c>
      <c r="C236" s="97" t="str">
        <f>IF(【03】データ入力!B222="","-",【03】データ入力!B222)</f>
        <v>-</v>
      </c>
      <c r="D236" s="97" t="str">
        <f>IF(【03】データ入力!C222="","-",【03】データ入力!C222)</f>
        <v>-</v>
      </c>
      <c r="E236" s="97" t="str">
        <f>IF(【03】データ入力!D222="","-",【03】データ入力!D222)</f>
        <v>-</v>
      </c>
      <c r="F236" s="97" t="str">
        <f>IF(【03】データ入力!E222="","-",【03】データ入力!E222)</f>
        <v>-</v>
      </c>
      <c r="G236" s="97" t="str">
        <f>IF(【03】データ入力!F222="","-",【03】データ入力!F222)</f>
        <v>-</v>
      </c>
      <c r="H236" s="97" t="str">
        <f>IF(【03】データ入力!G222="","-",【03】データ入力!G222)</f>
        <v>-</v>
      </c>
      <c r="I236" s="97" t="str">
        <f>IF(【03】データ入力!H222="","-",【03】データ入力!H222)</f>
        <v>-</v>
      </c>
      <c r="J236" s="97" t="str">
        <f>IF(【03】データ入力!I222="","-",【03】データ入力!I222)</f>
        <v>-</v>
      </c>
    </row>
    <row r="237" spans="2:10" ht="28.5" customHeight="1" x14ac:dyDescent="0.45">
      <c r="J237" s="81" t="s">
        <v>250</v>
      </c>
    </row>
    <row r="238" spans="2:10" ht="28.5" customHeight="1" x14ac:dyDescent="0.45"/>
    <row r="239" spans="2:10" ht="28.5" customHeight="1" x14ac:dyDescent="0.45">
      <c r="B239" s="95" t="str">
        <f>【03】データ入力!A224</f>
        <v>No.10　新規人工透析導入患者数</v>
      </c>
      <c r="C239" s="96"/>
      <c r="D239" s="96"/>
      <c r="E239" s="96"/>
      <c r="F239" s="96"/>
      <c r="G239" s="96"/>
      <c r="H239" s="96"/>
      <c r="I239" s="96"/>
      <c r="J239" s="96"/>
    </row>
    <row r="240" spans="2:10" ht="28.5" customHeight="1" x14ac:dyDescent="0.45">
      <c r="B240"/>
      <c r="C240" s="84" t="str">
        <f>IF(【03】データ入力!B228="","-",【03】データ入力!B228)</f>
        <v>R4
（2022）</v>
      </c>
      <c r="D240" s="84" t="str">
        <f>IF(【03】データ入力!C228="","-",【03】データ入力!C228)</f>
        <v>R5
（2023）</v>
      </c>
      <c r="E240" s="84" t="str">
        <f>IF(【03】データ入力!D228="","-",【03】データ入力!D228)</f>
        <v>R6
（2024）</v>
      </c>
      <c r="F240" s="84" t="str">
        <f>IF(【03】データ入力!E228="","-",【03】データ入力!E228)</f>
        <v>R7
（2025）</v>
      </c>
      <c r="G240" s="84" t="str">
        <f>IF(【03】データ入力!F228="","-",【03】データ入力!F228)</f>
        <v>R8
（2026）</v>
      </c>
      <c r="H240" s="84" t="str">
        <f>IF(【03】データ入力!G228="","-",【03】データ入力!G228)</f>
        <v>R9
（2027）</v>
      </c>
      <c r="I240" s="84" t="str">
        <f>IF(【03】データ入力!H228="","-",【03】データ入力!H228)</f>
        <v>R10
（2028）</v>
      </c>
      <c r="J240" s="84" t="str">
        <f>IF(【03】データ入力!I228="","-",【03】データ入力!I228)</f>
        <v>R11
（2029）</v>
      </c>
    </row>
    <row r="241" spans="2:10" ht="28.5" customHeight="1" x14ac:dyDescent="0.45">
      <c r="B241" s="83" t="str">
        <f>IF(【03】データ入力!A229="","-",【03】データ入力!A229)</f>
        <v>被保険者数</v>
      </c>
      <c r="C241" s="100" t="str">
        <f>IF(【03】データ入力!B229="","-",【03】データ入力!B229)</f>
        <v>-</v>
      </c>
      <c r="D241" s="100" t="str">
        <f>IF(【03】データ入力!C229="","-",【03】データ入力!C229)</f>
        <v>-</v>
      </c>
      <c r="E241" s="100" t="str">
        <f>IF(【03】データ入力!D229="","-",【03】データ入力!D229)</f>
        <v>-</v>
      </c>
      <c r="F241" s="100" t="str">
        <f>IF(【03】データ入力!E229="","-",【03】データ入力!E229)</f>
        <v>-</v>
      </c>
      <c r="G241" s="100" t="str">
        <f>IF(【03】データ入力!F229="","-",【03】データ入力!F229)</f>
        <v>-</v>
      </c>
      <c r="H241" s="100" t="str">
        <f>IF(【03】データ入力!G229="","-",【03】データ入力!G229)</f>
        <v>-</v>
      </c>
      <c r="I241" s="100" t="str">
        <f>IF(【03】データ入力!H229="","-",【03】データ入力!H229)</f>
        <v>-</v>
      </c>
      <c r="J241" s="100" t="str">
        <f>IF(【03】データ入力!I229="","-",【03】データ入力!I229)</f>
        <v>-</v>
      </c>
    </row>
    <row r="242" spans="2:10" ht="28.5" customHeight="1" x14ac:dyDescent="0.45">
      <c r="B242" s="83" t="str">
        <f>IF(【03】データ入力!A230="","-",【03】データ入力!A230)</f>
        <v>新規人工透析導入患者数</v>
      </c>
      <c r="C242" s="100" t="str">
        <f>IF(【03】データ入力!B230="","-",【03】データ入力!B230)</f>
        <v>-</v>
      </c>
      <c r="D242" s="100" t="str">
        <f>IF(【03】データ入力!C230="","-",【03】データ入力!C230)</f>
        <v>-</v>
      </c>
      <c r="E242" s="100" t="str">
        <f>IF(【03】データ入力!D230="","-",【03】データ入力!D230)</f>
        <v>-</v>
      </c>
      <c r="F242" s="100" t="str">
        <f>IF(【03】データ入力!E230="","-",【03】データ入力!E230)</f>
        <v>-</v>
      </c>
      <c r="G242" s="100" t="str">
        <f>IF(【03】データ入力!F230="","-",【03】データ入力!F230)</f>
        <v>-</v>
      </c>
      <c r="H242" s="100" t="str">
        <f>IF(【03】データ入力!G230="","-",【03】データ入力!G230)</f>
        <v>-</v>
      </c>
      <c r="I242" s="100" t="str">
        <f>IF(【03】データ入力!H230="","-",【03】データ入力!H230)</f>
        <v>-</v>
      </c>
      <c r="J242" s="100" t="str">
        <f>IF(【03】データ入力!I230="","-",【03】データ入力!I230)</f>
        <v>-</v>
      </c>
    </row>
    <row r="243" spans="2:10" ht="28.5" customHeight="1" x14ac:dyDescent="0.45">
      <c r="B243"/>
      <c r="C243" s="112"/>
      <c r="D243" s="112"/>
      <c r="E243" s="112"/>
      <c r="F243" s="112"/>
      <c r="G243" s="112"/>
      <c r="H243" s="112"/>
      <c r="I243" s="112"/>
      <c r="J243" s="112"/>
    </row>
    <row r="244" spans="2:10" ht="28.5" customHeight="1" x14ac:dyDescent="0.45">
      <c r="B244"/>
      <c r="C244" s="112"/>
      <c r="D244" s="112"/>
      <c r="E244" s="112"/>
      <c r="F244" s="112"/>
      <c r="G244" s="112"/>
      <c r="H244" s="112"/>
      <c r="I244" s="112"/>
      <c r="J244" s="112"/>
    </row>
    <row r="245" spans="2:10" ht="28.5" customHeight="1" x14ac:dyDescent="0.45">
      <c r="B245"/>
      <c r="C245" s="112"/>
      <c r="D245" s="112"/>
      <c r="E245" s="112"/>
      <c r="F245" s="112"/>
      <c r="G245" s="112"/>
      <c r="H245" s="112"/>
      <c r="I245" s="112"/>
      <c r="J245" s="112"/>
    </row>
    <row r="246" spans="2:10" ht="28.5" customHeight="1" x14ac:dyDescent="0.45">
      <c r="B246"/>
      <c r="C246" s="112"/>
      <c r="D246" s="112"/>
      <c r="E246" s="112"/>
      <c r="F246" s="112"/>
      <c r="G246" s="112"/>
      <c r="H246" s="112"/>
      <c r="I246" s="112"/>
      <c r="J246" s="112"/>
    </row>
    <row r="247" spans="2:10" ht="28.5" customHeight="1" x14ac:dyDescent="0.45">
      <c r="B247"/>
      <c r="C247" s="112"/>
      <c r="D247" s="112"/>
      <c r="E247" s="112"/>
      <c r="F247" s="112"/>
      <c r="G247" s="112"/>
      <c r="H247" s="112"/>
      <c r="I247" s="112"/>
      <c r="J247" s="112"/>
    </row>
    <row r="248" spans="2:10" ht="28.5" customHeight="1" x14ac:dyDescent="0.45">
      <c r="B248"/>
      <c r="C248"/>
      <c r="D248"/>
      <c r="E248"/>
      <c r="F248"/>
      <c r="G248"/>
      <c r="H248"/>
      <c r="I248"/>
      <c r="J248"/>
    </row>
    <row r="249" spans="2:10" ht="28.5" customHeight="1" x14ac:dyDescent="0.45">
      <c r="B249"/>
      <c r="C249" s="84" t="str">
        <f>IF(【03】データ入力!B232="","-",【03】データ入力!B232)</f>
        <v>R4
（2022）</v>
      </c>
      <c r="D249" s="84" t="str">
        <f>IF(【03】データ入力!C232="","-",【03】データ入力!C232)</f>
        <v>R5
（2023）</v>
      </c>
      <c r="E249" s="84" t="str">
        <f>IF(【03】データ入力!D232="","-",【03】データ入力!D232)</f>
        <v>R6
（2024）</v>
      </c>
      <c r="F249" s="84" t="str">
        <f>IF(【03】データ入力!E232="","-",【03】データ入力!E232)</f>
        <v>R7
（2025）</v>
      </c>
      <c r="G249" s="84" t="str">
        <f>IF(【03】データ入力!F232="","-",【03】データ入力!F232)</f>
        <v>R8
（2026）</v>
      </c>
      <c r="H249" s="84" t="str">
        <f>IF(【03】データ入力!G232="","-",【03】データ入力!G232)</f>
        <v>R9
（2027）</v>
      </c>
      <c r="I249" s="84" t="str">
        <f>IF(【03】データ入力!H232="","-",【03】データ入力!H232)</f>
        <v>R10
（2028）</v>
      </c>
      <c r="J249" s="84" t="str">
        <f>IF(【03】データ入力!I232="","-",【03】データ入力!I232)</f>
        <v>R11
（2029）</v>
      </c>
    </row>
    <row r="250" spans="2:10" ht="28.5" customHeight="1" x14ac:dyDescent="0.45">
      <c r="B250" s="83">
        <f>IF(【03】データ入力!A233="","-",【03】データ入力!A233)</f>
        <v>0</v>
      </c>
      <c r="C250" s="97" t="str">
        <f>IF(【03】データ入力!B233="","-",【03】データ入力!B233)</f>
        <v>-</v>
      </c>
      <c r="D250" s="97" t="str">
        <f>IF(【03】データ入力!C233="","-",【03】データ入力!C233)</f>
        <v>-</v>
      </c>
      <c r="E250" s="97" t="str">
        <f>IF(【03】データ入力!D233="","-",【03】データ入力!D233)</f>
        <v>-</v>
      </c>
      <c r="F250" s="97" t="str">
        <f>IF(【03】データ入力!E233="","-",【03】データ入力!E233)</f>
        <v>-</v>
      </c>
      <c r="G250" s="97" t="str">
        <f>IF(【03】データ入力!F233="","-",【03】データ入力!F233)</f>
        <v>-</v>
      </c>
      <c r="H250" s="97" t="str">
        <f>IF(【03】データ入力!G233="","-",【03】データ入力!G233)</f>
        <v>-</v>
      </c>
      <c r="I250" s="97" t="str">
        <f>IF(【03】データ入力!H233="","-",【03】データ入力!H233)</f>
        <v>-</v>
      </c>
      <c r="J250" s="97" t="str">
        <f>IF(【03】データ入力!I233="","-",【03】データ入力!I233)</f>
        <v>-</v>
      </c>
    </row>
    <row r="251" spans="2:10" ht="28.5" customHeight="1" x14ac:dyDescent="0.45">
      <c r="B251" s="83" t="str">
        <f>IF(【03】データ入力!A234="","-",【03】データ入力!A234)</f>
        <v>奈良県</v>
      </c>
      <c r="C251" s="97" t="str">
        <f>IF(【03】データ入力!B234="","-",【03】データ入力!B234)</f>
        <v>-</v>
      </c>
      <c r="D251" s="97" t="str">
        <f>IF(【03】データ入力!C234="","-",【03】データ入力!C234)</f>
        <v>-</v>
      </c>
      <c r="E251" s="97" t="str">
        <f>IF(【03】データ入力!D234="","-",【03】データ入力!D234)</f>
        <v>-</v>
      </c>
      <c r="F251" s="97" t="str">
        <f>IF(【03】データ入力!E234="","-",【03】データ入力!E234)</f>
        <v>-</v>
      </c>
      <c r="G251" s="97" t="str">
        <f>IF(【03】データ入力!F234="","-",【03】データ入力!F234)</f>
        <v>-</v>
      </c>
      <c r="H251" s="97" t="str">
        <f>IF(【03】データ入力!G234="","-",【03】データ入力!G234)</f>
        <v>-</v>
      </c>
      <c r="I251" s="97" t="str">
        <f>IF(【03】データ入力!H234="","-",【03】データ入力!H234)</f>
        <v>-</v>
      </c>
      <c r="J251" s="97" t="str">
        <f>IF(【03】データ入力!I234="","-",【03】データ入力!I234)</f>
        <v>-</v>
      </c>
    </row>
    <row r="252" spans="2:10" ht="28.5" customHeight="1" x14ac:dyDescent="0.45">
      <c r="B252" s="83" t="str">
        <f>IF(【03】データ入力!A235="","-",【03】データ入力!A235)</f>
        <v>県内順位</v>
      </c>
      <c r="C252" s="82" t="str">
        <f>IF(【03】データ入力!B235="","-",【03】データ入力!B235)</f>
        <v>-</v>
      </c>
      <c r="D252" s="82" t="str">
        <f>IF(【03】データ入力!C235="","-",【03】データ入力!C235)</f>
        <v>-</v>
      </c>
      <c r="E252" s="82" t="str">
        <f>IF(【03】データ入力!D235="","-",【03】データ入力!D235)</f>
        <v>-</v>
      </c>
      <c r="F252" s="82" t="str">
        <f>IF(【03】データ入力!E235="","-",【03】データ入力!E235)</f>
        <v>-</v>
      </c>
      <c r="G252" s="82" t="str">
        <f>IF(【03】データ入力!F235="","-",【03】データ入力!F235)</f>
        <v>-</v>
      </c>
      <c r="H252" s="82" t="str">
        <f>IF(【03】データ入力!G235="","-",【03】データ入力!G235)</f>
        <v>-</v>
      </c>
      <c r="I252" s="82" t="str">
        <f>IF(【03】データ入力!H235="","-",【03】データ入力!H235)</f>
        <v>-</v>
      </c>
      <c r="J252" s="82" t="str">
        <f>IF(【03】データ入力!I235="","-",【03】データ入力!I235)</f>
        <v>-</v>
      </c>
    </row>
    <row r="253" spans="2:10" ht="28.5" customHeight="1" x14ac:dyDescent="0.45">
      <c r="B253" s="83" t="str">
        <f>IF(【03】データ入力!A236="","-",【03】データ入力!A236)</f>
        <v>全国</v>
      </c>
      <c r="C253" s="97" t="str">
        <f>IF(【03】データ入力!B236="","-",【03】データ入力!B236)</f>
        <v>-</v>
      </c>
      <c r="D253" s="97" t="str">
        <f>IF(【03】データ入力!C236="","-",【03】データ入力!C236)</f>
        <v>-</v>
      </c>
      <c r="E253" s="97" t="str">
        <f>IF(【03】データ入力!D236="","-",【03】データ入力!D236)</f>
        <v>-</v>
      </c>
      <c r="F253" s="97" t="str">
        <f>IF(【03】データ入力!E236="","-",【03】データ入力!E236)</f>
        <v>-</v>
      </c>
      <c r="G253" s="97" t="str">
        <f>IF(【03】データ入力!F236="","-",【03】データ入力!F236)</f>
        <v>-</v>
      </c>
      <c r="H253" s="97" t="str">
        <f>IF(【03】データ入力!G236="","-",【03】データ入力!G236)</f>
        <v>-</v>
      </c>
      <c r="I253" s="97" t="str">
        <f>IF(【03】データ入力!H236="","-",【03】データ入力!H236)</f>
        <v>-</v>
      </c>
      <c r="J253" s="97" t="str">
        <f>IF(【03】データ入力!I236="","-",【03】データ入力!I236)</f>
        <v>-</v>
      </c>
    </row>
    <row r="254" spans="2:10" ht="28.5" customHeight="1" x14ac:dyDescent="0.45">
      <c r="B254" s="83" t="str">
        <f>IF(【03】データ入力!A237="","-",【03】データ入力!A237)</f>
        <v>目標値</v>
      </c>
      <c r="C254" s="97" t="str">
        <f>IF(【03】データ入力!B237="","-",【03】データ入力!B237)</f>
        <v>-</v>
      </c>
      <c r="D254" s="97" t="str">
        <f>IF(【03】データ入力!C237="","-",【03】データ入力!C237)</f>
        <v>-</v>
      </c>
      <c r="E254" s="97" t="str">
        <f>IF(【03】データ入力!D237="","-",【03】データ入力!D237)</f>
        <v>-</v>
      </c>
      <c r="F254" s="97" t="str">
        <f>IF(【03】データ入力!E237="","-",【03】データ入力!E237)</f>
        <v>-</v>
      </c>
      <c r="G254" s="97" t="str">
        <f>IF(【03】データ入力!F237="","-",【03】データ入力!F237)</f>
        <v>-</v>
      </c>
      <c r="H254" s="97" t="str">
        <f>IF(【03】データ入力!G237="","-",【03】データ入力!G237)</f>
        <v>-</v>
      </c>
      <c r="I254" s="97" t="str">
        <f>IF(【03】データ入力!H237="","-",【03】データ入力!H237)</f>
        <v>-</v>
      </c>
      <c r="J254" s="97" t="str">
        <f>IF(【03】データ入力!I237="","-",【03】データ入力!I237)</f>
        <v>-</v>
      </c>
    </row>
    <row r="255" spans="2:10" ht="28.5" customHeight="1" x14ac:dyDescent="0.45">
      <c r="J255" s="81" t="s">
        <v>252</v>
      </c>
    </row>
    <row r="256" spans="2:10" ht="28.5" customHeight="1" x14ac:dyDescent="0.45"/>
    <row r="257" spans="2:10" ht="28.5" customHeight="1" x14ac:dyDescent="0.45">
      <c r="B257" s="95" t="str">
        <f>【03】データ入力!A246</f>
        <v>No.11　同一月内に複数の医療機関を受診し、重複処方が発生した者の割合（1以上の薬剤で重複処方を受けた者）</v>
      </c>
      <c r="C257" s="96"/>
      <c r="D257" s="96"/>
      <c r="E257" s="96"/>
      <c r="F257" s="96"/>
      <c r="G257" s="96"/>
      <c r="H257" s="96"/>
      <c r="I257" s="96"/>
      <c r="J257" s="96"/>
    </row>
    <row r="258" spans="2:10" ht="28.5" customHeight="1" x14ac:dyDescent="0.45">
      <c r="B258"/>
      <c r="C258" s="84" t="str">
        <f>IF(【03】データ入力!B241="","-",【03】データ入力!B241)</f>
        <v>R4
（2022）</v>
      </c>
      <c r="D258" s="84" t="str">
        <f>IF(【03】データ入力!C241="","-",【03】データ入力!C241)</f>
        <v>R5
（2023）</v>
      </c>
      <c r="E258" s="84" t="str">
        <f>IF(【03】データ入力!D241="","-",【03】データ入力!D241)</f>
        <v>R6
（2024）</v>
      </c>
      <c r="F258" s="84" t="str">
        <f>IF(【03】データ入力!E241="","-",【03】データ入力!E241)</f>
        <v>R7
（2025）</v>
      </c>
      <c r="G258" s="84" t="str">
        <f>IF(【03】データ入力!F241="","-",【03】データ入力!F241)</f>
        <v>R8
（2026）</v>
      </c>
      <c r="H258" s="84" t="str">
        <f>IF(【03】データ入力!G241="","-",【03】データ入力!G241)</f>
        <v>R9
（2027）</v>
      </c>
      <c r="I258" s="84" t="str">
        <f>IF(【03】データ入力!H241="","-",【03】データ入力!H241)</f>
        <v>R10
（2028）</v>
      </c>
      <c r="J258" s="84" t="str">
        <f>IF(【03】データ入力!I241="","-",【03】データ入力!I241)</f>
        <v>R11
（2029）</v>
      </c>
    </row>
    <row r="259" spans="2:10" ht="28.5" customHeight="1" x14ac:dyDescent="0.45">
      <c r="B259" s="83" t="str">
        <f>IF(【03】データ入力!A242="","-",【03】データ入力!A242)</f>
        <v>被保険者数</v>
      </c>
      <c r="C259" s="82" t="str">
        <f>IF(【03】データ入力!B242="","-",【03】データ入力!B242)</f>
        <v>-</v>
      </c>
      <c r="D259" s="82" t="str">
        <f>IF(【03】データ入力!C242="","-",【03】データ入力!C242)</f>
        <v>-</v>
      </c>
      <c r="E259" s="82" t="str">
        <f>IF(【03】データ入力!D242="","-",【03】データ入力!D242)</f>
        <v>-</v>
      </c>
      <c r="F259" s="82" t="str">
        <f>IF(【03】データ入力!E242="","-",【03】データ入力!E242)</f>
        <v>-</v>
      </c>
      <c r="G259" s="82" t="str">
        <f>IF(【03】データ入力!F242="","-",【03】データ入力!F242)</f>
        <v>-</v>
      </c>
      <c r="H259" s="82" t="str">
        <f>IF(【03】データ入力!G242="","-",【03】データ入力!G242)</f>
        <v>-</v>
      </c>
      <c r="I259" s="82" t="str">
        <f>IF(【03】データ入力!H242="","-",【03】データ入力!H242)</f>
        <v>-</v>
      </c>
      <c r="J259" s="82" t="str">
        <f>IF(【03】データ入力!I242="","-",【03】データ入力!I242)</f>
        <v>-</v>
      </c>
    </row>
    <row r="260" spans="2:10" ht="28.5" customHeight="1" x14ac:dyDescent="0.45">
      <c r="B260" s="83" t="str">
        <f>IF(【03】データ入力!A243="","-",【03】データ入力!A243)</f>
        <v>1以上の薬剤で重複処方を受けた者の数</v>
      </c>
      <c r="C260" s="82" t="str">
        <f>IF(【03】データ入力!B243="","-",【03】データ入力!B243)</f>
        <v>-</v>
      </c>
      <c r="D260" s="82" t="str">
        <f>IF(【03】データ入力!C243="","-",【03】データ入力!C243)</f>
        <v>-</v>
      </c>
      <c r="E260" s="82" t="str">
        <f>IF(【03】データ入力!D243="","-",【03】データ入力!D243)</f>
        <v>-</v>
      </c>
      <c r="F260" s="82" t="str">
        <f>IF(【03】データ入力!E243="","-",【03】データ入力!E243)</f>
        <v>-</v>
      </c>
      <c r="G260" s="82" t="str">
        <f>IF(【03】データ入力!F243="","-",【03】データ入力!F243)</f>
        <v>-</v>
      </c>
      <c r="H260" s="82" t="str">
        <f>IF(【03】データ入力!G243="","-",【03】データ入力!G243)</f>
        <v>-</v>
      </c>
      <c r="I260" s="82" t="str">
        <f>IF(【03】データ入力!H243="","-",【03】データ入力!H243)</f>
        <v>-</v>
      </c>
      <c r="J260" s="82" t="str">
        <f>IF(【03】データ入力!I243="","-",【03】データ入力!I243)</f>
        <v>-</v>
      </c>
    </row>
    <row r="261" spans="2:10" ht="28.5" customHeight="1" x14ac:dyDescent="0.45">
      <c r="B261"/>
      <c r="C261"/>
      <c r="D261"/>
      <c r="E261"/>
      <c r="F261"/>
      <c r="G261"/>
      <c r="H261"/>
      <c r="I261"/>
      <c r="J261"/>
    </row>
    <row r="262" spans="2:10" ht="28.5" customHeight="1" x14ac:dyDescent="0.45">
      <c r="B262"/>
      <c r="C262" s="84" t="str">
        <f>IF(【03】データ入力!B247="","-",【03】データ入力!B247)</f>
        <v>R4
（2022）</v>
      </c>
      <c r="D262" s="84" t="str">
        <f>IF(【03】データ入力!C247="","-",【03】データ入力!C247)</f>
        <v>R5
（2023）</v>
      </c>
      <c r="E262" s="84" t="str">
        <f>IF(【03】データ入力!D247="","-",【03】データ入力!D247)</f>
        <v>R6
（2024）</v>
      </c>
      <c r="F262" s="84" t="str">
        <f>IF(【03】データ入力!E247="","-",【03】データ入力!E247)</f>
        <v>R7
（2025）</v>
      </c>
      <c r="G262" s="84" t="str">
        <f>IF(【03】データ入力!F247="","-",【03】データ入力!F247)</f>
        <v>R8
（2026）</v>
      </c>
      <c r="H262" s="84" t="str">
        <f>IF(【03】データ入力!G247="","-",【03】データ入力!G247)</f>
        <v>R9
（2027）</v>
      </c>
      <c r="I262" s="84" t="str">
        <f>IF(【03】データ入力!H247="","-",【03】データ入力!H247)</f>
        <v>R10
（2028）</v>
      </c>
      <c r="J262" s="84" t="str">
        <f>IF(【03】データ入力!I247="","-",【03】データ入力!I247)</f>
        <v>R11
（2029）</v>
      </c>
    </row>
    <row r="263" spans="2:10" ht="28.5" customHeight="1" x14ac:dyDescent="0.45">
      <c r="B263" s="83">
        <f>IF(【03】データ入力!A248="","-",【03】データ入力!A248)</f>
        <v>0</v>
      </c>
      <c r="C263" s="97" t="str">
        <f>IF(【03】データ入力!B248="","-",【03】データ入力!B248)</f>
        <v>-</v>
      </c>
      <c r="D263" s="97" t="str">
        <f>IF(【03】データ入力!C248="","-",【03】データ入力!C248)</f>
        <v>-</v>
      </c>
      <c r="E263" s="97" t="str">
        <f>IF(【03】データ入力!D248="","-",【03】データ入力!D248)</f>
        <v>-</v>
      </c>
      <c r="F263" s="97" t="str">
        <f>IF(【03】データ入力!E248="","-",【03】データ入力!E248)</f>
        <v>-</v>
      </c>
      <c r="G263" s="97" t="str">
        <f>IF(【03】データ入力!F248="","-",【03】データ入力!F248)</f>
        <v>-</v>
      </c>
      <c r="H263" s="97" t="str">
        <f>IF(【03】データ入力!G248="","-",【03】データ入力!G248)</f>
        <v>-</v>
      </c>
      <c r="I263" s="97" t="str">
        <f>IF(【03】データ入力!H248="","-",【03】データ入力!H248)</f>
        <v>-</v>
      </c>
      <c r="J263" s="97" t="str">
        <f>IF(【03】データ入力!I248="","-",【03】データ入力!I248)</f>
        <v>-</v>
      </c>
    </row>
    <row r="264" spans="2:10" ht="28.5" customHeight="1" x14ac:dyDescent="0.45">
      <c r="B264" s="83" t="str">
        <f>IF(【03】データ入力!A249="","-",【03】データ入力!A249)</f>
        <v>奈良県</v>
      </c>
      <c r="C264" s="97" t="str">
        <f>IF(【03】データ入力!B249="","-",【03】データ入力!B249)</f>
        <v>-</v>
      </c>
      <c r="D264" s="97" t="str">
        <f>IF(【03】データ入力!C249="","-",【03】データ入力!C249)</f>
        <v>-</v>
      </c>
      <c r="E264" s="97" t="str">
        <f>IF(【03】データ入力!D249="","-",【03】データ入力!D249)</f>
        <v>-</v>
      </c>
      <c r="F264" s="97" t="str">
        <f>IF(【03】データ入力!E249="","-",【03】データ入力!E249)</f>
        <v>-</v>
      </c>
      <c r="G264" s="97" t="str">
        <f>IF(【03】データ入力!F249="","-",【03】データ入力!F249)</f>
        <v>-</v>
      </c>
      <c r="H264" s="97" t="str">
        <f>IF(【03】データ入力!G249="","-",【03】データ入力!G249)</f>
        <v>-</v>
      </c>
      <c r="I264" s="97" t="str">
        <f>IF(【03】データ入力!H249="","-",【03】データ入力!H249)</f>
        <v>-</v>
      </c>
      <c r="J264" s="97" t="str">
        <f>IF(【03】データ入力!I249="","-",【03】データ入力!I249)</f>
        <v>-</v>
      </c>
    </row>
    <row r="265" spans="2:10" ht="28.5" customHeight="1" x14ac:dyDescent="0.45">
      <c r="B265" s="83" t="str">
        <f>IF(【03】データ入力!A250="","-",【03】データ入力!A250)</f>
        <v>県内順位</v>
      </c>
      <c r="C265" s="82" t="str">
        <f>IF(【03】データ入力!B250="","-",【03】データ入力!B250)</f>
        <v>-</v>
      </c>
      <c r="D265" s="82" t="str">
        <f>IF(【03】データ入力!C250="","-",【03】データ入力!C250)</f>
        <v>-</v>
      </c>
      <c r="E265" s="82" t="str">
        <f>IF(【03】データ入力!D250="","-",【03】データ入力!D250)</f>
        <v>-</v>
      </c>
      <c r="F265" s="82" t="str">
        <f>IF(【03】データ入力!E250="","-",【03】データ入力!E250)</f>
        <v>-</v>
      </c>
      <c r="G265" s="82" t="str">
        <f>IF(【03】データ入力!F250="","-",【03】データ入力!F250)</f>
        <v>-</v>
      </c>
      <c r="H265" s="82" t="str">
        <f>IF(【03】データ入力!G250="","-",【03】データ入力!G250)</f>
        <v>-</v>
      </c>
      <c r="I265" s="82" t="str">
        <f>IF(【03】データ入力!H250="","-",【03】データ入力!H250)</f>
        <v>-</v>
      </c>
      <c r="J265" s="82" t="str">
        <f>IF(【03】データ入力!I250="","-",【03】データ入力!I250)</f>
        <v>-</v>
      </c>
    </row>
    <row r="266" spans="2:10" ht="28.5" customHeight="1" x14ac:dyDescent="0.45">
      <c r="B266" s="83" t="str">
        <f>IF(【03】データ入力!A251="","-",【03】データ入力!A251)</f>
        <v>全国</v>
      </c>
      <c r="C266" s="97" t="str">
        <f>IF(【03】データ入力!B251="","-",【03】データ入力!B251)</f>
        <v>-</v>
      </c>
      <c r="D266" s="97" t="str">
        <f>IF(【03】データ入力!C251="","-",【03】データ入力!C251)</f>
        <v>-</v>
      </c>
      <c r="E266" s="97" t="str">
        <f>IF(【03】データ入力!D251="","-",【03】データ入力!D251)</f>
        <v>-</v>
      </c>
      <c r="F266" s="97" t="str">
        <f>IF(【03】データ入力!E251="","-",【03】データ入力!E251)</f>
        <v>-</v>
      </c>
      <c r="G266" s="97" t="str">
        <f>IF(【03】データ入力!F251="","-",【03】データ入力!F251)</f>
        <v>-</v>
      </c>
      <c r="H266" s="97" t="str">
        <f>IF(【03】データ入力!G251="","-",【03】データ入力!G251)</f>
        <v>-</v>
      </c>
      <c r="I266" s="97" t="str">
        <f>IF(【03】データ入力!H251="","-",【03】データ入力!H251)</f>
        <v>-</v>
      </c>
      <c r="J266" s="97" t="str">
        <f>IF(【03】データ入力!I251="","-",【03】データ入力!I251)</f>
        <v>-</v>
      </c>
    </row>
    <row r="267" spans="2:10" ht="28.5" customHeight="1" x14ac:dyDescent="0.45">
      <c r="B267" s="83" t="str">
        <f>IF(【03】データ入力!A252="","-",【03】データ入力!A252)</f>
        <v>目標値</v>
      </c>
      <c r="C267" s="97" t="str">
        <f>IF(【03】データ入力!B252="","-",【03】データ入力!B252)</f>
        <v>-</v>
      </c>
      <c r="D267" s="97" t="str">
        <f>IF(【03】データ入力!C252="","-",【03】データ入力!C252)</f>
        <v>-</v>
      </c>
      <c r="E267" s="97" t="str">
        <f>IF(【03】データ入力!D252="","-",【03】データ入力!D252)</f>
        <v>-</v>
      </c>
      <c r="F267" s="97" t="str">
        <f>IF(【03】データ入力!E252="","-",【03】データ入力!E252)</f>
        <v>-</v>
      </c>
      <c r="G267" s="97" t="str">
        <f>IF(【03】データ入力!F252="","-",【03】データ入力!F252)</f>
        <v>-</v>
      </c>
      <c r="H267" s="97" t="str">
        <f>IF(【03】データ入力!G252="","-",【03】データ入力!G252)</f>
        <v>-</v>
      </c>
      <c r="I267" s="97" t="str">
        <f>IF(【03】データ入力!H252="","-",【03】データ入力!H252)</f>
        <v>-</v>
      </c>
      <c r="J267" s="97" t="str">
        <f>IF(【03】データ入力!I252="","-",【03】データ入力!I252)</f>
        <v>-</v>
      </c>
    </row>
    <row r="268" spans="2:10" ht="28.5" customHeight="1" x14ac:dyDescent="0.45">
      <c r="J268" s="81" t="s">
        <v>254</v>
      </c>
    </row>
    <row r="269" spans="2:10" ht="28.5" customHeight="1" x14ac:dyDescent="0.45"/>
    <row r="270" spans="2:10" ht="28.5" customHeight="1" x14ac:dyDescent="0.45">
      <c r="B270" s="95" t="str">
        <f>【03】データ入力!A254</f>
        <v>No.12　同一月内に9以上の薬剤の処方を受けた者の割合（9以上の薬剤の処方を受けた者）</v>
      </c>
      <c r="C270" s="96"/>
      <c r="D270" s="96"/>
      <c r="E270" s="96"/>
      <c r="F270" s="96"/>
      <c r="G270" s="96"/>
      <c r="H270" s="96"/>
      <c r="I270" s="96"/>
      <c r="J270" s="96"/>
    </row>
    <row r="271" spans="2:10" ht="28.5" customHeight="1" x14ac:dyDescent="0.45">
      <c r="B271"/>
      <c r="C271" s="84" t="str">
        <f>IF(【03】データ入力!B241="","-",【03】データ入力!B241)</f>
        <v>R4
（2022）</v>
      </c>
      <c r="D271" s="84" t="str">
        <f>IF(【03】データ入力!C241="","-",【03】データ入力!C241)</f>
        <v>R5
（2023）</v>
      </c>
      <c r="E271" s="84" t="str">
        <f>IF(【03】データ入力!D241="","-",【03】データ入力!D241)</f>
        <v>R6
（2024）</v>
      </c>
      <c r="F271" s="84" t="str">
        <f>IF(【03】データ入力!E241="","-",【03】データ入力!E241)</f>
        <v>R7
（2025）</v>
      </c>
      <c r="G271" s="84" t="str">
        <f>IF(【03】データ入力!F241="","-",【03】データ入力!F241)</f>
        <v>R8
（2026）</v>
      </c>
      <c r="H271" s="84" t="str">
        <f>IF(【03】データ入力!G241="","-",【03】データ入力!G241)</f>
        <v>R9
（2027）</v>
      </c>
      <c r="I271" s="84" t="str">
        <f>IF(【03】データ入力!H241="","-",【03】データ入力!H241)</f>
        <v>R10
（2028）</v>
      </c>
      <c r="J271" s="84" t="str">
        <f>IF(【03】データ入力!I241="","-",【03】データ入力!I241)</f>
        <v>R11
（2029）</v>
      </c>
    </row>
    <row r="272" spans="2:10" ht="28.5" customHeight="1" x14ac:dyDescent="0.45">
      <c r="B272" s="83" t="str">
        <f>IF(【03】データ入力!A242="","-",【03】データ入力!A242)</f>
        <v>被保険者数</v>
      </c>
      <c r="C272" s="82" t="str">
        <f>IF(【03】データ入力!B242="","-",【03】データ入力!B242)</f>
        <v>-</v>
      </c>
      <c r="D272" s="82" t="str">
        <f>IF(【03】データ入力!C242="","-",【03】データ入力!C242)</f>
        <v>-</v>
      </c>
      <c r="E272" s="82" t="str">
        <f>IF(【03】データ入力!D242="","-",【03】データ入力!D242)</f>
        <v>-</v>
      </c>
      <c r="F272" s="82" t="str">
        <f>IF(【03】データ入力!E242="","-",【03】データ入力!E242)</f>
        <v>-</v>
      </c>
      <c r="G272" s="82" t="str">
        <f>IF(【03】データ入力!F242="","-",【03】データ入力!F242)</f>
        <v>-</v>
      </c>
      <c r="H272" s="82" t="str">
        <f>IF(【03】データ入力!G242="","-",【03】データ入力!G242)</f>
        <v>-</v>
      </c>
      <c r="I272" s="82" t="str">
        <f>IF(【03】データ入力!H242="","-",【03】データ入力!H242)</f>
        <v>-</v>
      </c>
      <c r="J272" s="82" t="str">
        <f>IF(【03】データ入力!I242="","-",【03】データ入力!I242)</f>
        <v>-</v>
      </c>
    </row>
    <row r="273" spans="2:10" ht="28.5" customHeight="1" x14ac:dyDescent="0.45">
      <c r="B273" s="83" t="str">
        <f>IF(【03】データ入力!A244="","-",【03】データ入力!A244)</f>
        <v>9以上の薬剤の処方を受けた者の数</v>
      </c>
      <c r="C273" s="82" t="str">
        <f>IF(【03】データ入力!B244="","-",【03】データ入力!B244)</f>
        <v>-</v>
      </c>
      <c r="D273" s="82" t="str">
        <f>IF(【03】データ入力!C244="","-",【03】データ入力!C244)</f>
        <v>-</v>
      </c>
      <c r="E273" s="82" t="str">
        <f>IF(【03】データ入力!D244="","-",【03】データ入力!D244)</f>
        <v>-</v>
      </c>
      <c r="F273" s="82" t="str">
        <f>IF(【03】データ入力!E244="","-",【03】データ入力!E244)</f>
        <v>-</v>
      </c>
      <c r="G273" s="82" t="str">
        <f>IF(【03】データ入力!F244="","-",【03】データ入力!F244)</f>
        <v>-</v>
      </c>
      <c r="H273" s="82" t="str">
        <f>IF(【03】データ入力!G244="","-",【03】データ入力!G244)</f>
        <v>-</v>
      </c>
      <c r="I273" s="82" t="str">
        <f>IF(【03】データ入力!H244="","-",【03】データ入力!H244)</f>
        <v>-</v>
      </c>
      <c r="J273" s="82" t="str">
        <f>IF(【03】データ入力!I244="","-",【03】データ入力!I244)</f>
        <v>-</v>
      </c>
    </row>
    <row r="274" spans="2:10" ht="28.5" customHeight="1" x14ac:dyDescent="0.45">
      <c r="B274"/>
      <c r="C274"/>
      <c r="D274"/>
      <c r="E274"/>
      <c r="F274"/>
      <c r="G274"/>
      <c r="H274"/>
      <c r="I274"/>
      <c r="J274"/>
    </row>
    <row r="275" spans="2:10" ht="28.5" customHeight="1" x14ac:dyDescent="0.45">
      <c r="B275"/>
      <c r="C275" s="84" t="str">
        <f>IF(【03】データ入力!B255="","-",【03】データ入力!B255)</f>
        <v>R4
（2022）</v>
      </c>
      <c r="D275" s="84" t="str">
        <f>IF(【03】データ入力!C255="","-",【03】データ入力!C255)</f>
        <v>R5
（2023）</v>
      </c>
      <c r="E275" s="84" t="str">
        <f>IF(【03】データ入力!D255="","-",【03】データ入力!D255)</f>
        <v>R6
（2024）</v>
      </c>
      <c r="F275" s="84" t="str">
        <f>IF(【03】データ入力!E255="","-",【03】データ入力!E255)</f>
        <v>R7
（2025）</v>
      </c>
      <c r="G275" s="84" t="str">
        <f>IF(【03】データ入力!F255="","-",【03】データ入力!F255)</f>
        <v>R8
（2026）</v>
      </c>
      <c r="H275" s="84" t="str">
        <f>IF(【03】データ入力!G255="","-",【03】データ入力!G255)</f>
        <v>R9
（2027）</v>
      </c>
      <c r="I275" s="84" t="str">
        <f>IF(【03】データ入力!H255="","-",【03】データ入力!H255)</f>
        <v>R10
（2028）</v>
      </c>
      <c r="J275" s="84" t="str">
        <f>IF(【03】データ入力!I255="","-",【03】データ入力!I255)</f>
        <v>R11
（2029）</v>
      </c>
    </row>
    <row r="276" spans="2:10" ht="28.5" customHeight="1" x14ac:dyDescent="0.45">
      <c r="B276" s="83">
        <f>IF(【03】データ入力!A256="","-",【03】データ入力!A256)</f>
        <v>0</v>
      </c>
      <c r="C276" s="97" t="str">
        <f>IF(【03】データ入力!B256="","-",【03】データ入力!B256)</f>
        <v>-</v>
      </c>
      <c r="D276" s="97" t="str">
        <f>IF(【03】データ入力!C256="","-",【03】データ入力!C256)</f>
        <v>-</v>
      </c>
      <c r="E276" s="97" t="str">
        <f>IF(【03】データ入力!D256="","-",【03】データ入力!D256)</f>
        <v>-</v>
      </c>
      <c r="F276" s="97" t="str">
        <f>IF(【03】データ入力!E256="","-",【03】データ入力!E256)</f>
        <v>-</v>
      </c>
      <c r="G276" s="97" t="str">
        <f>IF(【03】データ入力!F256="","-",【03】データ入力!F256)</f>
        <v>-</v>
      </c>
      <c r="H276" s="97" t="str">
        <f>IF(【03】データ入力!G256="","-",【03】データ入力!G256)</f>
        <v>-</v>
      </c>
      <c r="I276" s="97" t="str">
        <f>IF(【03】データ入力!H256="","-",【03】データ入力!H256)</f>
        <v>-</v>
      </c>
      <c r="J276" s="97" t="str">
        <f>IF(【03】データ入力!I256="","-",【03】データ入力!I256)</f>
        <v>-</v>
      </c>
    </row>
    <row r="277" spans="2:10" ht="28.5" customHeight="1" x14ac:dyDescent="0.45">
      <c r="B277" s="83" t="str">
        <f>IF(【03】データ入力!A257="","-",【03】データ入力!A257)</f>
        <v>奈良県</v>
      </c>
      <c r="C277" s="97" t="str">
        <f>IF(【03】データ入力!B257="","-",【03】データ入力!B257)</f>
        <v>-</v>
      </c>
      <c r="D277" s="97" t="str">
        <f>IF(【03】データ入力!C257="","-",【03】データ入力!C257)</f>
        <v>-</v>
      </c>
      <c r="E277" s="97" t="str">
        <f>IF(【03】データ入力!D257="","-",【03】データ入力!D257)</f>
        <v>-</v>
      </c>
      <c r="F277" s="97" t="str">
        <f>IF(【03】データ入力!E257="","-",【03】データ入力!E257)</f>
        <v>-</v>
      </c>
      <c r="G277" s="97" t="str">
        <f>IF(【03】データ入力!F257="","-",【03】データ入力!F257)</f>
        <v>-</v>
      </c>
      <c r="H277" s="97" t="str">
        <f>IF(【03】データ入力!G257="","-",【03】データ入力!G257)</f>
        <v>-</v>
      </c>
      <c r="I277" s="97" t="str">
        <f>IF(【03】データ入力!H257="","-",【03】データ入力!H257)</f>
        <v>-</v>
      </c>
      <c r="J277" s="97" t="str">
        <f>IF(【03】データ入力!I257="","-",【03】データ入力!I257)</f>
        <v>-</v>
      </c>
    </row>
    <row r="278" spans="2:10" ht="28.5" customHeight="1" x14ac:dyDescent="0.45">
      <c r="B278" s="83" t="str">
        <f>IF(【03】データ入力!A258="","-",【03】データ入力!A258)</f>
        <v>県内順位</v>
      </c>
      <c r="C278" s="82" t="str">
        <f>IF(【03】データ入力!B258="","-",【03】データ入力!B258)</f>
        <v>-</v>
      </c>
      <c r="D278" s="82" t="str">
        <f>IF(【03】データ入力!C258="","-",【03】データ入力!C258)</f>
        <v>-</v>
      </c>
      <c r="E278" s="82" t="str">
        <f>IF(【03】データ入力!D258="","-",【03】データ入力!D258)</f>
        <v>-</v>
      </c>
      <c r="F278" s="82" t="str">
        <f>IF(【03】データ入力!E258="","-",【03】データ入力!E258)</f>
        <v>-</v>
      </c>
      <c r="G278" s="82" t="str">
        <f>IF(【03】データ入力!F258="","-",【03】データ入力!F258)</f>
        <v>-</v>
      </c>
      <c r="H278" s="82" t="str">
        <f>IF(【03】データ入力!G258="","-",【03】データ入力!G258)</f>
        <v>-</v>
      </c>
      <c r="I278" s="82" t="str">
        <f>IF(【03】データ入力!H258="","-",【03】データ入力!H258)</f>
        <v>-</v>
      </c>
      <c r="J278" s="82" t="str">
        <f>IF(【03】データ入力!I258="","-",【03】データ入力!I258)</f>
        <v>-</v>
      </c>
    </row>
    <row r="279" spans="2:10" ht="28.5" customHeight="1" x14ac:dyDescent="0.45">
      <c r="B279" s="83" t="str">
        <f>IF(【03】データ入力!A259="","-",【03】データ入力!A259)</f>
        <v>全国</v>
      </c>
      <c r="C279" s="97" t="str">
        <f>IF(【03】データ入力!B259="","-",【03】データ入力!B259)</f>
        <v>-</v>
      </c>
      <c r="D279" s="97" t="str">
        <f>IF(【03】データ入力!C259="","-",【03】データ入力!C259)</f>
        <v>-</v>
      </c>
      <c r="E279" s="97" t="str">
        <f>IF(【03】データ入力!D259="","-",【03】データ入力!D259)</f>
        <v>-</v>
      </c>
      <c r="F279" s="97" t="str">
        <f>IF(【03】データ入力!E259="","-",【03】データ入力!E259)</f>
        <v>-</v>
      </c>
      <c r="G279" s="97" t="str">
        <f>IF(【03】データ入力!F259="","-",【03】データ入力!F259)</f>
        <v>-</v>
      </c>
      <c r="H279" s="97" t="str">
        <f>IF(【03】データ入力!G259="","-",【03】データ入力!G259)</f>
        <v>-</v>
      </c>
      <c r="I279" s="97" t="str">
        <f>IF(【03】データ入力!H259="","-",【03】データ入力!H259)</f>
        <v>-</v>
      </c>
      <c r="J279" s="97" t="str">
        <f>IF(【03】データ入力!I259="","-",【03】データ入力!I259)</f>
        <v>-</v>
      </c>
    </row>
    <row r="280" spans="2:10" ht="28.5" customHeight="1" x14ac:dyDescent="0.45">
      <c r="B280" s="83" t="str">
        <f>IF(【03】データ入力!A260="","-",【03】データ入力!A260)</f>
        <v>目標値</v>
      </c>
      <c r="C280" s="97" t="str">
        <f>IF(【03】データ入力!B260="","-",【03】データ入力!B260)</f>
        <v>-</v>
      </c>
      <c r="D280" s="97" t="str">
        <f>IF(【03】データ入力!C260="","-",【03】データ入力!C260)</f>
        <v>-</v>
      </c>
      <c r="E280" s="97" t="str">
        <f>IF(【03】データ入力!D260="","-",【03】データ入力!D260)</f>
        <v>-</v>
      </c>
      <c r="F280" s="97" t="str">
        <f>IF(【03】データ入力!E260="","-",【03】データ入力!E260)</f>
        <v>-</v>
      </c>
      <c r="G280" s="97" t="str">
        <f>IF(【03】データ入力!F260="","-",【03】データ入力!F260)</f>
        <v>-</v>
      </c>
      <c r="H280" s="97" t="str">
        <f>IF(【03】データ入力!G260="","-",【03】データ入力!G260)</f>
        <v>-</v>
      </c>
      <c r="I280" s="97" t="str">
        <f>IF(【03】データ入力!H260="","-",【03】データ入力!H260)</f>
        <v>-</v>
      </c>
      <c r="J280" s="97" t="str">
        <f>IF(【03】データ入力!I260="","-",【03】データ入力!I260)</f>
        <v>-</v>
      </c>
    </row>
    <row r="281" spans="2:10" ht="28.5" customHeight="1" x14ac:dyDescent="0.45">
      <c r="J281" s="81" t="s">
        <v>255</v>
      </c>
    </row>
    <row r="282" spans="2:10" ht="28.5" customHeight="1" x14ac:dyDescent="0.45"/>
    <row r="283" spans="2:10" ht="28.5" customHeight="1" x14ac:dyDescent="0.45">
      <c r="B283" s="95" t="str">
        <f>【03】データ入力!A262</f>
        <v>No.13　後発医薬品使用割合（数量ベース）</v>
      </c>
      <c r="C283" s="96"/>
      <c r="D283" s="96"/>
      <c r="E283" s="96"/>
      <c r="F283" s="96"/>
      <c r="G283" s="96"/>
      <c r="H283" s="96"/>
      <c r="I283" s="96"/>
      <c r="J283" s="96"/>
    </row>
    <row r="284" spans="2:10" ht="28.5" customHeight="1" x14ac:dyDescent="0.45">
      <c r="B284"/>
      <c r="C284" s="84" t="str">
        <f>IF(【03】データ入力!B264="","-",【03】データ入力!B264)</f>
        <v>R4
（2022）</v>
      </c>
      <c r="D284" s="84" t="str">
        <f>IF(【03】データ入力!C264="","-",【03】データ入力!C264)</f>
        <v>R5
（2023）</v>
      </c>
      <c r="E284" s="84" t="str">
        <f>IF(【03】データ入力!D264="","-",【03】データ入力!D264)</f>
        <v>R6
（2024）</v>
      </c>
      <c r="F284" s="84" t="str">
        <f>IF(【03】データ入力!E264="","-",【03】データ入力!E264)</f>
        <v>R7
（2025）</v>
      </c>
      <c r="G284" s="84" t="str">
        <f>IF(【03】データ入力!F264="","-",【03】データ入力!F264)</f>
        <v>R8
（2026）</v>
      </c>
      <c r="H284" s="84" t="str">
        <f>IF(【03】データ入力!G264="","-",【03】データ入力!G264)</f>
        <v>R9
（2027）</v>
      </c>
      <c r="I284" s="84" t="str">
        <f>IF(【03】データ入力!H264="","-",【03】データ入力!H264)</f>
        <v>R10
（2028）</v>
      </c>
      <c r="J284" s="84" t="str">
        <f>IF(【03】データ入力!I264="","-",【03】データ入力!I264)</f>
        <v>R11
（2029）</v>
      </c>
    </row>
    <row r="285" spans="2:10" ht="28.5" customHeight="1" x14ac:dyDescent="0.45">
      <c r="B285" s="83">
        <f>IF(【03】データ入力!A265="","-",【03】データ入力!A265)</f>
        <v>0</v>
      </c>
      <c r="C285" s="97" t="str">
        <f>IF(【03】データ入力!B265="","-",【03】データ入力!B265)</f>
        <v>-</v>
      </c>
      <c r="D285" s="97" t="str">
        <f>IF(【03】データ入力!C265="","-",【03】データ入力!C265)</f>
        <v>-</v>
      </c>
      <c r="E285" s="97" t="str">
        <f>IF(【03】データ入力!D265="","-",【03】データ入力!D265)</f>
        <v>-</v>
      </c>
      <c r="F285" s="97" t="str">
        <f>IF(【03】データ入力!E265="","-",【03】データ入力!E265)</f>
        <v>-</v>
      </c>
      <c r="G285" s="97" t="str">
        <f>IF(【03】データ入力!F265="","-",【03】データ入力!F265)</f>
        <v>-</v>
      </c>
      <c r="H285" s="97" t="str">
        <f>IF(【03】データ入力!G265="","-",【03】データ入力!G265)</f>
        <v>-</v>
      </c>
      <c r="I285" s="97" t="str">
        <f>IF(【03】データ入力!H265="","-",【03】データ入力!H265)</f>
        <v>-</v>
      </c>
      <c r="J285" s="97" t="str">
        <f>IF(【03】データ入力!I265="","-",【03】データ入力!I265)</f>
        <v>-</v>
      </c>
    </row>
    <row r="286" spans="2:10" ht="28.5" customHeight="1" x14ac:dyDescent="0.45">
      <c r="B286" s="83" t="str">
        <f>IF(【03】データ入力!A266="","-",【03】データ入力!A266)</f>
        <v>奈良県市町村国保平均</v>
      </c>
      <c r="C286" s="97" t="str">
        <f>IF(【03】データ入力!B266="","-",【03】データ入力!B266)</f>
        <v>-</v>
      </c>
      <c r="D286" s="97" t="str">
        <f>IF(【03】データ入力!C266="","-",【03】データ入力!C266)</f>
        <v>-</v>
      </c>
      <c r="E286" s="97" t="str">
        <f>IF(【03】データ入力!D266="","-",【03】データ入力!D266)</f>
        <v>-</v>
      </c>
      <c r="F286" s="97" t="str">
        <f>IF(【03】データ入力!E266="","-",【03】データ入力!E266)</f>
        <v>-</v>
      </c>
      <c r="G286" s="97" t="str">
        <f>IF(【03】データ入力!F266="","-",【03】データ入力!F266)</f>
        <v>-</v>
      </c>
      <c r="H286" s="97" t="str">
        <f>IF(【03】データ入力!G266="","-",【03】データ入力!G266)</f>
        <v>-</v>
      </c>
      <c r="I286" s="97" t="str">
        <f>IF(【03】データ入力!H266="","-",【03】データ入力!H266)</f>
        <v>-</v>
      </c>
      <c r="J286" s="97" t="str">
        <f>IF(【03】データ入力!I266="","-",【03】データ入力!I266)</f>
        <v>-</v>
      </c>
    </row>
    <row r="287" spans="2:10" ht="28.5" customHeight="1" x14ac:dyDescent="0.45">
      <c r="B287" s="83" t="str">
        <f>IF(【03】データ入力!A267="","-",【03】データ入力!A267)</f>
        <v>県内順位</v>
      </c>
      <c r="C287" s="82" t="str">
        <f>IF(【03】データ入力!B267="","-",【03】データ入力!B267)</f>
        <v>-</v>
      </c>
      <c r="D287" s="82" t="str">
        <f>IF(【03】データ入力!C267="","-",【03】データ入力!C267)</f>
        <v>-</v>
      </c>
      <c r="E287" s="82" t="str">
        <f>IF(【03】データ入力!D267="","-",【03】データ入力!D267)</f>
        <v>-</v>
      </c>
      <c r="F287" s="82" t="str">
        <f>IF(【03】データ入力!E267="","-",【03】データ入力!E267)</f>
        <v>-</v>
      </c>
      <c r="G287" s="82" t="str">
        <f>IF(【03】データ入力!F267="","-",【03】データ入力!F267)</f>
        <v>-</v>
      </c>
      <c r="H287" s="82" t="str">
        <f>IF(【03】データ入力!G267="","-",【03】データ入力!G267)</f>
        <v>-</v>
      </c>
      <c r="I287" s="82" t="str">
        <f>IF(【03】データ入力!H267="","-",【03】データ入力!H267)</f>
        <v>-</v>
      </c>
      <c r="J287" s="82" t="str">
        <f>IF(【03】データ入力!I267="","-",【03】データ入力!I267)</f>
        <v>-</v>
      </c>
    </row>
    <row r="288" spans="2:10" ht="28.5" customHeight="1" x14ac:dyDescent="0.45">
      <c r="B288" s="83" t="str">
        <f>IF(【03】データ入力!A268="","-",【03】データ入力!A268)</f>
        <v>全国（保険者種別計）</v>
      </c>
      <c r="C288" s="97" t="str">
        <f>IF(【03】データ入力!B268="","-",【03】データ入力!B268)</f>
        <v>-</v>
      </c>
      <c r="D288" s="97" t="str">
        <f>IF(【03】データ入力!C268="","-",【03】データ入力!C268)</f>
        <v>-</v>
      </c>
      <c r="E288" s="97" t="str">
        <f>IF(【03】データ入力!D268="","-",【03】データ入力!D268)</f>
        <v>-</v>
      </c>
      <c r="F288" s="97" t="str">
        <f>IF(【03】データ入力!E268="","-",【03】データ入力!E268)</f>
        <v>-</v>
      </c>
      <c r="G288" s="97" t="str">
        <f>IF(【03】データ入力!F268="","-",【03】データ入力!F268)</f>
        <v>-</v>
      </c>
      <c r="H288" s="97" t="str">
        <f>IF(【03】データ入力!G268="","-",【03】データ入力!G268)</f>
        <v>-</v>
      </c>
      <c r="I288" s="97" t="str">
        <f>IF(【03】データ入力!H268="","-",【03】データ入力!H268)</f>
        <v>-</v>
      </c>
      <c r="J288" s="97" t="str">
        <f>IF(【03】データ入力!I268="","-",【03】データ入力!I268)</f>
        <v>-</v>
      </c>
    </row>
    <row r="289" spans="2:10" ht="28.5" customHeight="1" x14ac:dyDescent="0.45">
      <c r="B289" s="83" t="str">
        <f>IF(【03】データ入力!A269="","-",【03】データ入力!A269)</f>
        <v>目標値</v>
      </c>
      <c r="C289" s="97" t="str">
        <f>IF(【03】データ入力!B269="","-",【03】データ入力!B269)</f>
        <v>-</v>
      </c>
      <c r="D289" s="97" t="str">
        <f>IF(【03】データ入力!C269="","-",【03】データ入力!C269)</f>
        <v>-</v>
      </c>
      <c r="E289" s="97" t="str">
        <f>IF(【03】データ入力!D269="","-",【03】データ入力!D269)</f>
        <v>-</v>
      </c>
      <c r="F289" s="97" t="str">
        <f>IF(【03】データ入力!E269="","-",【03】データ入力!E269)</f>
        <v>-</v>
      </c>
      <c r="G289" s="97" t="str">
        <f>IF(【03】データ入力!F269="","-",【03】データ入力!F269)</f>
        <v>-</v>
      </c>
      <c r="H289" s="97" t="str">
        <f>IF(【03】データ入力!G269="","-",【03】データ入力!G269)</f>
        <v>-</v>
      </c>
      <c r="I289" s="97" t="str">
        <f>IF(【03】データ入力!H269="","-",【03】データ入力!H269)</f>
        <v>-</v>
      </c>
      <c r="J289" s="97" t="str">
        <f>IF(【03】データ入力!I269="","-",【03】データ入力!I269)</f>
        <v>-</v>
      </c>
    </row>
    <row r="290" spans="2:10" ht="28.5" customHeight="1" x14ac:dyDescent="0.45">
      <c r="J290" s="81" t="s">
        <v>253</v>
      </c>
    </row>
    <row r="291" spans="2:10" customFormat="1" ht="28.5" customHeight="1" x14ac:dyDescent="0.45"/>
    <row r="292" spans="2:10" customFormat="1" ht="28.5" customHeight="1" x14ac:dyDescent="0.45"/>
    <row r="293" spans="2:10" customFormat="1" ht="28.5" customHeight="1" x14ac:dyDescent="0.45"/>
    <row r="294" spans="2:10" customFormat="1" ht="28.5" customHeight="1" x14ac:dyDescent="0.45"/>
    <row r="295" spans="2:10" customFormat="1" ht="28.5" customHeight="1" x14ac:dyDescent="0.45"/>
    <row r="296" spans="2:10" customFormat="1" ht="28.5" customHeight="1" x14ac:dyDescent="0.45"/>
    <row r="297" spans="2:10" customFormat="1" ht="28.5" customHeight="1" x14ac:dyDescent="0.45"/>
    <row r="298" spans="2:10" customFormat="1" ht="28.5" customHeight="1" x14ac:dyDescent="0.45"/>
    <row r="299" spans="2:10" customFormat="1" ht="28.5" customHeight="1" x14ac:dyDescent="0.45"/>
  </sheetData>
  <mergeCells count="6">
    <mergeCell ref="H99:H100"/>
    <mergeCell ref="C99:D99"/>
    <mergeCell ref="E99:F99"/>
    <mergeCell ref="G99:G100"/>
    <mergeCell ref="A1:J1"/>
    <mergeCell ref="A2:J2"/>
  </mergeCells>
  <phoneticPr fontId="1"/>
  <printOptions horizontalCentered="1"/>
  <pageMargins left="0.70866141732283472" right="0.70866141732283472" top="0.74803149606299213" bottom="0.74803149606299213" header="0.31496062992125984" footer="0.31496062992125984"/>
  <pageSetup paperSize="9" scale="58" fitToHeight="0" orientation="landscape" r:id="rId1"/>
  <headerFooter>
    <oddFooter>&amp;C&amp;"BIZ UDPゴシック,標準"&amp;16&amp;A&amp;R&amp;"BIZ UDPゴシック,標準"&amp;16&amp;P／&amp;N</oddFooter>
  </headerFooter>
  <rowBreaks count="13" manualBreakCount="13">
    <brk id="23" max="9" man="1"/>
    <brk id="41" max="9" man="1"/>
    <brk id="68" max="9" man="1"/>
    <brk id="93" max="9" man="1"/>
    <brk id="117" max="9" man="1"/>
    <brk id="141" max="9" man="1"/>
    <brk id="160" max="9" man="1"/>
    <brk id="179" max="9" man="1"/>
    <brk id="207" max="9" man="1"/>
    <brk id="225" max="9" man="1"/>
    <brk id="238" max="9" man="1"/>
    <brk id="256" max="9" man="1"/>
    <brk id="28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FFF5-3C41-486E-80FD-F9DEBAC6DF43}">
  <sheetPr>
    <pageSetUpPr fitToPage="1"/>
  </sheetPr>
  <dimension ref="A1:AE88"/>
  <sheetViews>
    <sheetView view="pageBreakPreview" zoomScale="46" zoomScaleNormal="70" zoomScaleSheetLayoutView="38" workbookViewId="0">
      <selection sqref="A1:D2"/>
    </sheetView>
  </sheetViews>
  <sheetFormatPr defaultColWidth="17.3984375" defaultRowHeight="12.6" x14ac:dyDescent="0.45"/>
  <cols>
    <col min="1" max="1" width="17.59765625" style="206" customWidth="1"/>
    <col min="2" max="30" width="14.69921875" style="1" customWidth="1"/>
    <col min="31" max="16384" width="17.3984375" style="1"/>
  </cols>
  <sheetData>
    <row r="1" spans="1:19" ht="50.4" customHeight="1" thickBot="1" x14ac:dyDescent="0.5">
      <c r="A1" s="223" t="s">
        <v>355</v>
      </c>
      <c r="B1" s="223"/>
      <c r="C1" s="223"/>
      <c r="D1" s="223"/>
    </row>
    <row r="2" spans="1:19" ht="50.4" customHeight="1" thickBot="1" x14ac:dyDescent="0.5">
      <c r="A2" s="223"/>
      <c r="B2" s="223"/>
      <c r="C2" s="223"/>
      <c r="D2" s="223"/>
      <c r="E2" s="230" t="s">
        <v>345</v>
      </c>
      <c r="F2" s="231"/>
      <c r="G2" s="231"/>
      <c r="H2" s="231"/>
      <c r="I2" s="231"/>
      <c r="J2" s="231"/>
      <c r="K2" s="231"/>
      <c r="L2" s="231"/>
      <c r="M2" s="231"/>
      <c r="N2" s="232"/>
    </row>
    <row r="3" spans="1:19" s="127" customFormat="1" ht="32.4" customHeight="1" thickTop="1" thickBot="1" x14ac:dyDescent="0.5">
      <c r="A3" s="202"/>
      <c r="C3" s="195" t="s">
        <v>346</v>
      </c>
      <c r="E3" s="191"/>
      <c r="F3" s="192" t="s">
        <v>346</v>
      </c>
      <c r="G3" s="192" t="s">
        <v>347</v>
      </c>
      <c r="H3" s="192" t="s">
        <v>348</v>
      </c>
      <c r="I3" s="192" t="s">
        <v>349</v>
      </c>
      <c r="J3" s="192" t="s">
        <v>350</v>
      </c>
      <c r="K3" s="192" t="s">
        <v>351</v>
      </c>
      <c r="L3" s="192" t="s">
        <v>352</v>
      </c>
      <c r="M3" s="192" t="s">
        <v>353</v>
      </c>
      <c r="N3" s="193" t="s">
        <v>354</v>
      </c>
    </row>
    <row r="4" spans="1:19" ht="15" thickTop="1" thickBot="1" x14ac:dyDescent="0.5">
      <c r="B4" s="169" t="s">
        <v>270</v>
      </c>
      <c r="C4" s="194">
        <f>HLOOKUP($C$3,$E$3:$N$57,2,FALSE)</f>
        <v>0</v>
      </c>
      <c r="D4" s="170"/>
      <c r="E4" s="171" t="s">
        <v>322</v>
      </c>
      <c r="F4" s="172">
        <f>【03】データ入力!B192</f>
        <v>0</v>
      </c>
      <c r="G4" s="172">
        <f>【03】データ入力!C192</f>
        <v>0</v>
      </c>
      <c r="H4" s="172">
        <f>【03】データ入力!D192</f>
        <v>0</v>
      </c>
      <c r="I4" s="172">
        <f>【03】データ入力!E192</f>
        <v>0</v>
      </c>
      <c r="J4" s="172">
        <f>【03】データ入力!F192</f>
        <v>0</v>
      </c>
      <c r="K4" s="172">
        <f>【03】データ入力!G192</f>
        <v>0</v>
      </c>
      <c r="L4" s="172">
        <f>【03】データ入力!H192</f>
        <v>0</v>
      </c>
      <c r="M4" s="172">
        <f>【03】データ入力!I192</f>
        <v>0</v>
      </c>
      <c r="N4" s="173">
        <f>【03】データ入力!J192</f>
        <v>0</v>
      </c>
      <c r="O4" s="153"/>
      <c r="P4" s="153"/>
      <c r="Q4" s="153"/>
      <c r="R4" s="153"/>
      <c r="S4" s="153"/>
    </row>
    <row r="5" spans="1:19" ht="14.4" thickBot="1" x14ac:dyDescent="0.5">
      <c r="C5" s="168"/>
      <c r="E5" s="158"/>
      <c r="F5" s="152"/>
      <c r="G5" s="152"/>
      <c r="H5" s="152"/>
      <c r="I5" s="152"/>
      <c r="J5" s="152"/>
      <c r="K5" s="152"/>
      <c r="L5" s="152"/>
      <c r="M5" s="152"/>
      <c r="N5" s="159"/>
    </row>
    <row r="6" spans="1:19" ht="18" x14ac:dyDescent="0.45">
      <c r="B6" s="174"/>
      <c r="C6" s="175" t="str">
        <f>HLOOKUP($C$3,$E$3:$N$57,4,FALSE)</f>
        <v>特定健康診査実施率</v>
      </c>
      <c r="D6" s="176"/>
      <c r="E6" s="177"/>
      <c r="F6" s="178" t="s">
        <v>283</v>
      </c>
      <c r="G6" s="178" t="s">
        <v>283</v>
      </c>
      <c r="H6" s="178" t="s">
        <v>283</v>
      </c>
      <c r="I6" s="178" t="s">
        <v>283</v>
      </c>
      <c r="J6" s="178" t="s">
        <v>283</v>
      </c>
      <c r="K6" s="178" t="s">
        <v>283</v>
      </c>
      <c r="L6" s="178" t="s">
        <v>283</v>
      </c>
      <c r="M6" s="178" t="s">
        <v>283</v>
      </c>
      <c r="N6" s="179" t="s">
        <v>283</v>
      </c>
      <c r="O6"/>
      <c r="P6"/>
      <c r="Q6"/>
      <c r="R6"/>
      <c r="S6"/>
    </row>
    <row r="7" spans="1:19" ht="18" x14ac:dyDescent="0.45">
      <c r="B7" s="160" t="s">
        <v>268</v>
      </c>
      <c r="C7" s="126">
        <f>HLOOKUP($C$3,$E$3:$N$57,5,FALSE)</f>
        <v>0</v>
      </c>
      <c r="D7" s="155"/>
      <c r="E7" s="160" t="s">
        <v>319</v>
      </c>
      <c r="F7" s="123">
        <f>【03】データ入力!B76</f>
        <v>0</v>
      </c>
      <c r="G7" s="123">
        <f>【03】データ入力!C76</f>
        <v>0</v>
      </c>
      <c r="H7" s="123">
        <f>【03】データ入力!D76</f>
        <v>0</v>
      </c>
      <c r="I7" s="123">
        <f>【03】データ入力!E76</f>
        <v>0</v>
      </c>
      <c r="J7" s="123">
        <f>【03】データ入力!F76</f>
        <v>0</v>
      </c>
      <c r="K7" s="123">
        <f>【03】データ入力!G76</f>
        <v>0</v>
      </c>
      <c r="L7" s="123">
        <f>【03】データ入力!H76</f>
        <v>0</v>
      </c>
      <c r="M7" s="123">
        <f>【03】データ入力!I76</f>
        <v>0</v>
      </c>
      <c r="N7" s="161">
        <f>【03】データ入力!J76</f>
        <v>0</v>
      </c>
      <c r="O7"/>
      <c r="P7"/>
      <c r="Q7"/>
      <c r="R7"/>
      <c r="S7"/>
    </row>
    <row r="8" spans="1:19" ht="18" x14ac:dyDescent="0.45">
      <c r="B8" s="160" t="s">
        <v>175</v>
      </c>
      <c r="C8" s="126">
        <f>HLOOKUP($C$3,$E$3:$N$57,6,FALSE)</f>
        <v>0</v>
      </c>
      <c r="D8" s="156" t="e">
        <f>C8/($C$7)</f>
        <v>#DIV/0!</v>
      </c>
      <c r="E8" s="160" t="s">
        <v>320</v>
      </c>
      <c r="F8" s="123">
        <f>【03】データ入力!B77</f>
        <v>0</v>
      </c>
      <c r="G8" s="123">
        <f>【03】データ入力!C77</f>
        <v>0</v>
      </c>
      <c r="H8" s="123">
        <f>【03】データ入力!D77</f>
        <v>0</v>
      </c>
      <c r="I8" s="123">
        <f>【03】データ入力!E77</f>
        <v>0</v>
      </c>
      <c r="J8" s="123">
        <f>【03】データ入力!F77</f>
        <v>0</v>
      </c>
      <c r="K8" s="123">
        <f>【03】データ入力!G77</f>
        <v>0</v>
      </c>
      <c r="L8" s="123">
        <f>【03】データ入力!H77</f>
        <v>0</v>
      </c>
      <c r="M8" s="123">
        <f>【03】データ入力!I77</f>
        <v>0</v>
      </c>
      <c r="N8" s="161">
        <f>【03】データ入力!J77</f>
        <v>0</v>
      </c>
      <c r="O8"/>
      <c r="P8"/>
      <c r="Q8"/>
      <c r="R8"/>
      <c r="S8"/>
    </row>
    <row r="9" spans="1:19" ht="18" x14ac:dyDescent="0.45">
      <c r="B9" s="160" t="s">
        <v>275</v>
      </c>
      <c r="C9" s="126">
        <f>HLOOKUP($C$3,$E$3:$N$57,7,FALSE)</f>
        <v>0</v>
      </c>
      <c r="D9" s="156" t="e">
        <f>C9/($C$7)</f>
        <v>#DIV/0!</v>
      </c>
      <c r="E9" s="160" t="s">
        <v>321</v>
      </c>
      <c r="F9" s="123">
        <f>F7-F8</f>
        <v>0</v>
      </c>
      <c r="G9" s="123">
        <f t="shared" ref="G9:N9" si="0">G7-G8</f>
        <v>0</v>
      </c>
      <c r="H9" s="123">
        <f t="shared" si="0"/>
        <v>0</v>
      </c>
      <c r="I9" s="123">
        <f t="shared" si="0"/>
        <v>0</v>
      </c>
      <c r="J9" s="123">
        <f t="shared" si="0"/>
        <v>0</v>
      </c>
      <c r="K9" s="123">
        <f t="shared" si="0"/>
        <v>0</v>
      </c>
      <c r="L9" s="123">
        <f t="shared" si="0"/>
        <v>0</v>
      </c>
      <c r="M9" s="123">
        <f t="shared" si="0"/>
        <v>0</v>
      </c>
      <c r="N9" s="161">
        <f t="shared" si="0"/>
        <v>0</v>
      </c>
      <c r="O9"/>
      <c r="P9"/>
      <c r="Q9"/>
      <c r="R9"/>
      <c r="S9"/>
    </row>
    <row r="10" spans="1:19" ht="18.600000000000001" thickBot="1" x14ac:dyDescent="0.5">
      <c r="B10" s="180" t="str">
        <f>E10</f>
        <v>奈良県</v>
      </c>
      <c r="C10" s="188">
        <f>HLOOKUP($C$3,$E$3:$N$57,8,FALSE)</f>
        <v>0</v>
      </c>
      <c r="D10" s="181"/>
      <c r="E10" s="162" t="str">
        <f>【03】データ入力!A70</f>
        <v>奈良県</v>
      </c>
      <c r="F10" s="163">
        <f>【03】データ入力!B70</f>
        <v>0</v>
      </c>
      <c r="G10" s="163">
        <f>【03】データ入力!C70</f>
        <v>0</v>
      </c>
      <c r="H10" s="163">
        <f>【03】データ入力!D70</f>
        <v>0</v>
      </c>
      <c r="I10" s="163">
        <f>【03】データ入力!E70</f>
        <v>0</v>
      </c>
      <c r="J10" s="163">
        <f>【03】データ入力!F70</f>
        <v>0</v>
      </c>
      <c r="K10" s="163">
        <f>【03】データ入力!G70</f>
        <v>0</v>
      </c>
      <c r="L10" s="163">
        <f>【03】データ入力!H70</f>
        <v>0</v>
      </c>
      <c r="M10" s="163">
        <f>【03】データ入力!I70</f>
        <v>0</v>
      </c>
      <c r="N10" s="164">
        <f>【03】データ入力!J70</f>
        <v>0</v>
      </c>
      <c r="O10"/>
      <c r="P10"/>
      <c r="Q10"/>
      <c r="R10"/>
      <c r="S10"/>
    </row>
    <row r="11" spans="1:19" ht="18" x14ac:dyDescent="0.45">
      <c r="B11" s="174"/>
      <c r="C11" s="175" t="str">
        <f>HLOOKUP($C$3,$E$3:$N$57,9,FALSE)</f>
        <v>HbA1c</v>
      </c>
      <c r="D11" s="176"/>
      <c r="E11" s="177"/>
      <c r="F11" s="178" t="s">
        <v>277</v>
      </c>
      <c r="G11" s="178" t="s">
        <v>329</v>
      </c>
      <c r="H11" s="178" t="s">
        <v>330</v>
      </c>
      <c r="I11" s="178" t="s">
        <v>331</v>
      </c>
      <c r="J11" s="178" t="s">
        <v>332</v>
      </c>
      <c r="K11" s="178" t="s">
        <v>333</v>
      </c>
      <c r="L11" s="178" t="s">
        <v>334</v>
      </c>
      <c r="M11" s="178" t="s">
        <v>335</v>
      </c>
      <c r="N11" s="179" t="s">
        <v>336</v>
      </c>
      <c r="O11"/>
      <c r="P11"/>
      <c r="Q11"/>
      <c r="R11"/>
      <c r="S11"/>
    </row>
    <row r="12" spans="1:19" ht="18" x14ac:dyDescent="0.45">
      <c r="B12" s="160" t="s">
        <v>268</v>
      </c>
      <c r="C12" s="126">
        <f>HLOOKUP($C$3,$E$3:$N$57,10,FALSE)</f>
        <v>0</v>
      </c>
      <c r="D12" s="155"/>
      <c r="E12" s="160" t="s">
        <v>323</v>
      </c>
      <c r="F12" s="123">
        <f>【03】データ入力!B137</f>
        <v>0</v>
      </c>
      <c r="G12" s="123">
        <f>【03】データ入力!C137</f>
        <v>0</v>
      </c>
      <c r="H12" s="123">
        <f>【03】データ入力!D137</f>
        <v>0</v>
      </c>
      <c r="I12" s="123">
        <f>【03】データ入力!E137</f>
        <v>0</v>
      </c>
      <c r="J12" s="123">
        <f>【03】データ入力!F137</f>
        <v>0</v>
      </c>
      <c r="K12" s="123">
        <f>【03】データ入力!G137</f>
        <v>0</v>
      </c>
      <c r="L12" s="123">
        <f>【03】データ入力!H137</f>
        <v>0</v>
      </c>
      <c r="M12" s="123">
        <f>【03】データ入力!I137</f>
        <v>0</v>
      </c>
      <c r="N12" s="161">
        <f>【03】データ入力!J137</f>
        <v>0</v>
      </c>
      <c r="O12"/>
      <c r="P12"/>
      <c r="Q12"/>
      <c r="R12"/>
      <c r="S12"/>
    </row>
    <row r="13" spans="1:19" ht="18" x14ac:dyDescent="0.45">
      <c r="B13" s="160" t="s">
        <v>284</v>
      </c>
      <c r="C13" s="126">
        <f>HLOOKUP($C$3,$E$3:$N$57,11,FALSE)</f>
        <v>0</v>
      </c>
      <c r="D13" s="156" t="e">
        <f>C13/$C$12</f>
        <v>#DIV/0!</v>
      </c>
      <c r="E13" s="160" t="s">
        <v>324</v>
      </c>
      <c r="F13" s="123">
        <f>【03】データ入力!B138</f>
        <v>0</v>
      </c>
      <c r="G13" s="123">
        <f>【03】データ入力!C138</f>
        <v>0</v>
      </c>
      <c r="H13" s="123">
        <f>【03】データ入力!D138</f>
        <v>0</v>
      </c>
      <c r="I13" s="123">
        <f>【03】データ入力!E138</f>
        <v>0</v>
      </c>
      <c r="J13" s="123">
        <f>【03】データ入力!F138</f>
        <v>0</v>
      </c>
      <c r="K13" s="123">
        <f>【03】データ入力!G138</f>
        <v>0</v>
      </c>
      <c r="L13" s="123">
        <f>【03】データ入力!H138</f>
        <v>0</v>
      </c>
      <c r="M13" s="123">
        <f>【03】データ入力!I138</f>
        <v>0</v>
      </c>
      <c r="N13" s="161">
        <f>【03】データ入力!J138</f>
        <v>0</v>
      </c>
      <c r="O13"/>
      <c r="P13"/>
      <c r="Q13"/>
      <c r="R13"/>
      <c r="S13"/>
    </row>
    <row r="14" spans="1:19" ht="18" x14ac:dyDescent="0.45">
      <c r="B14" s="160" t="s">
        <v>276</v>
      </c>
      <c r="C14" s="126">
        <f>HLOOKUP($C$3,$E$3:$N$57,12,FALSE)</f>
        <v>0</v>
      </c>
      <c r="D14" s="156" t="e">
        <f>C14/$C$12</f>
        <v>#DIV/0!</v>
      </c>
      <c r="E14" s="160" t="s">
        <v>325</v>
      </c>
      <c r="F14" s="123">
        <f>F12-F13</f>
        <v>0</v>
      </c>
      <c r="G14" s="123">
        <f t="shared" ref="G14:N14" si="1">G12-G13</f>
        <v>0</v>
      </c>
      <c r="H14" s="123">
        <f t="shared" si="1"/>
        <v>0</v>
      </c>
      <c r="I14" s="123">
        <f t="shared" si="1"/>
        <v>0</v>
      </c>
      <c r="J14" s="123">
        <f t="shared" si="1"/>
        <v>0</v>
      </c>
      <c r="K14" s="123">
        <f t="shared" si="1"/>
        <v>0</v>
      </c>
      <c r="L14" s="123">
        <f t="shared" si="1"/>
        <v>0</v>
      </c>
      <c r="M14" s="123">
        <f t="shared" si="1"/>
        <v>0</v>
      </c>
      <c r="N14" s="161">
        <f t="shared" si="1"/>
        <v>0</v>
      </c>
      <c r="O14"/>
      <c r="P14"/>
      <c r="Q14"/>
      <c r="R14"/>
      <c r="S14"/>
    </row>
    <row r="15" spans="1:19" s="166" customFormat="1" ht="18.600000000000001" thickBot="1" x14ac:dyDescent="0.5">
      <c r="A15" s="207"/>
      <c r="B15" s="182" t="str">
        <f>E15</f>
        <v>奈良県</v>
      </c>
      <c r="C15" s="189">
        <f>HLOOKUP($C$3,$E$3:$N$57,13,FALSE)</f>
        <v>0</v>
      </c>
      <c r="D15" s="183"/>
      <c r="E15" s="184" t="str">
        <f>【03】データ入力!A147</f>
        <v>奈良県</v>
      </c>
      <c r="F15" s="185">
        <f>【03】データ入力!B147</f>
        <v>0</v>
      </c>
      <c r="G15" s="185">
        <f>【03】データ入力!C147</f>
        <v>0</v>
      </c>
      <c r="H15" s="185">
        <f>【03】データ入力!D147</f>
        <v>0</v>
      </c>
      <c r="I15" s="185">
        <f>【03】データ入力!E147</f>
        <v>0</v>
      </c>
      <c r="J15" s="185">
        <f>【03】データ入力!F147</f>
        <v>0</v>
      </c>
      <c r="K15" s="185">
        <f>【03】データ入力!G147</f>
        <v>0</v>
      </c>
      <c r="L15" s="185">
        <f>【03】データ入力!H147</f>
        <v>0</v>
      </c>
      <c r="M15" s="185">
        <f>【03】データ入力!I147</f>
        <v>0</v>
      </c>
      <c r="N15" s="186">
        <f>【03】データ入力!J147</f>
        <v>0</v>
      </c>
      <c r="O15" s="167"/>
      <c r="P15" s="196"/>
      <c r="Q15" s="167"/>
      <c r="R15" s="167"/>
      <c r="S15" s="167"/>
    </row>
    <row r="16" spans="1:19" ht="18" x14ac:dyDescent="0.45">
      <c r="B16" s="174"/>
      <c r="C16" s="175" t="str">
        <f>HLOOKUP($C$3,$E$3:$N$57,14,FALSE)</f>
        <v>収縮期血圧</v>
      </c>
      <c r="D16" s="176"/>
      <c r="E16" s="177"/>
      <c r="F16" s="178" t="s">
        <v>278</v>
      </c>
      <c r="G16" s="178" t="s">
        <v>278</v>
      </c>
      <c r="H16" s="178" t="s">
        <v>278</v>
      </c>
      <c r="I16" s="178" t="s">
        <v>278</v>
      </c>
      <c r="J16" s="178" t="s">
        <v>278</v>
      </c>
      <c r="K16" s="178" t="s">
        <v>278</v>
      </c>
      <c r="L16" s="178" t="s">
        <v>278</v>
      </c>
      <c r="M16" s="178" t="s">
        <v>278</v>
      </c>
      <c r="N16" s="179" t="s">
        <v>278</v>
      </c>
      <c r="O16"/>
      <c r="P16"/>
      <c r="Q16"/>
      <c r="R16"/>
      <c r="S16"/>
    </row>
    <row r="17" spans="1:19" ht="18" x14ac:dyDescent="0.45">
      <c r="B17" s="160" t="s">
        <v>268</v>
      </c>
      <c r="C17" s="126">
        <f>HLOOKUP($C$3,$E$3:$N$57,15,FALSE)</f>
        <v>0</v>
      </c>
      <c r="D17" s="155"/>
      <c r="E17" s="160" t="s">
        <v>323</v>
      </c>
      <c r="F17" s="123">
        <f>【03】データ入力!B137</f>
        <v>0</v>
      </c>
      <c r="G17" s="123">
        <f>【03】データ入力!C137</f>
        <v>0</v>
      </c>
      <c r="H17" s="123">
        <f>【03】データ入力!D137</f>
        <v>0</v>
      </c>
      <c r="I17" s="123">
        <f>【03】データ入力!E137</f>
        <v>0</v>
      </c>
      <c r="J17" s="123">
        <f>【03】データ入力!F137</f>
        <v>0</v>
      </c>
      <c r="K17" s="123">
        <f>【03】データ入力!G137</f>
        <v>0</v>
      </c>
      <c r="L17" s="123">
        <f>【03】データ入力!H137</f>
        <v>0</v>
      </c>
      <c r="M17" s="123">
        <f>【03】データ入力!I137</f>
        <v>0</v>
      </c>
      <c r="N17" s="161">
        <f>【03】データ入力!J137</f>
        <v>0</v>
      </c>
      <c r="O17"/>
      <c r="P17"/>
      <c r="Q17"/>
      <c r="R17"/>
      <c r="S17"/>
    </row>
    <row r="18" spans="1:19" ht="18" x14ac:dyDescent="0.45">
      <c r="B18" s="160" t="s">
        <v>284</v>
      </c>
      <c r="C18" s="126">
        <f>HLOOKUP($C$3,$E$3:$N$57,16,FALSE)</f>
        <v>0</v>
      </c>
      <c r="D18" s="156" t="e">
        <f>C18/$C$17</f>
        <v>#DIV/0!</v>
      </c>
      <c r="E18" s="160" t="s">
        <v>324</v>
      </c>
      <c r="F18" s="123">
        <f>【03】データ入力!B139</f>
        <v>0</v>
      </c>
      <c r="G18" s="123">
        <f>【03】データ入力!C139</f>
        <v>0</v>
      </c>
      <c r="H18" s="123">
        <f>【03】データ入力!D139</f>
        <v>0</v>
      </c>
      <c r="I18" s="123">
        <f>【03】データ入力!E139</f>
        <v>0</v>
      </c>
      <c r="J18" s="123">
        <f>【03】データ入力!F139</f>
        <v>0</v>
      </c>
      <c r="K18" s="123">
        <f>【03】データ入力!G139</f>
        <v>0</v>
      </c>
      <c r="L18" s="123">
        <f>【03】データ入力!H139</f>
        <v>0</v>
      </c>
      <c r="M18" s="123">
        <f>【03】データ入力!I139</f>
        <v>0</v>
      </c>
      <c r="N18" s="161">
        <f>【03】データ入力!J139</f>
        <v>0</v>
      </c>
      <c r="O18"/>
      <c r="P18"/>
      <c r="Q18"/>
      <c r="R18"/>
      <c r="S18"/>
    </row>
    <row r="19" spans="1:19" ht="18" x14ac:dyDescent="0.45">
      <c r="B19" s="160" t="s">
        <v>276</v>
      </c>
      <c r="C19" s="126">
        <f>HLOOKUP($C$3,$E$3:$N$57,17,FALSE)</f>
        <v>0</v>
      </c>
      <c r="D19" s="156" t="e">
        <f>C19/$C$17</f>
        <v>#DIV/0!</v>
      </c>
      <c r="E19" s="160" t="s">
        <v>325</v>
      </c>
      <c r="F19" s="123">
        <f>F17-F18</f>
        <v>0</v>
      </c>
      <c r="G19" s="123">
        <f t="shared" ref="G19:N19" si="2">G17-G18</f>
        <v>0</v>
      </c>
      <c r="H19" s="123">
        <f t="shared" si="2"/>
        <v>0</v>
      </c>
      <c r="I19" s="123">
        <f t="shared" si="2"/>
        <v>0</v>
      </c>
      <c r="J19" s="123">
        <f t="shared" si="2"/>
        <v>0</v>
      </c>
      <c r="K19" s="123">
        <f t="shared" si="2"/>
        <v>0</v>
      </c>
      <c r="L19" s="123">
        <f t="shared" si="2"/>
        <v>0</v>
      </c>
      <c r="M19" s="123">
        <f t="shared" si="2"/>
        <v>0</v>
      </c>
      <c r="N19" s="161">
        <f t="shared" si="2"/>
        <v>0</v>
      </c>
      <c r="O19"/>
      <c r="P19"/>
      <c r="Q19"/>
      <c r="R19"/>
      <c r="S19"/>
    </row>
    <row r="20" spans="1:19" s="166" customFormat="1" ht="18.600000000000001" thickBot="1" x14ac:dyDescent="0.5">
      <c r="A20" s="207"/>
      <c r="B20" s="182" t="str">
        <f>E20</f>
        <v>奈良県</v>
      </c>
      <c r="C20" s="189">
        <f>HLOOKUP($C$3,$E$3:$N$57,18,FALSE)</f>
        <v>0</v>
      </c>
      <c r="D20" s="183"/>
      <c r="E20" s="184" t="str">
        <f>【03】データ入力!A154</f>
        <v>奈良県</v>
      </c>
      <c r="F20" s="185">
        <f>【03】データ入力!B154</f>
        <v>0</v>
      </c>
      <c r="G20" s="185">
        <f>【03】データ入力!C154</f>
        <v>0</v>
      </c>
      <c r="H20" s="185">
        <f>【03】データ入力!D154</f>
        <v>0</v>
      </c>
      <c r="I20" s="185">
        <f>【03】データ入力!E154</f>
        <v>0</v>
      </c>
      <c r="J20" s="185">
        <f>【03】データ入力!F154</f>
        <v>0</v>
      </c>
      <c r="K20" s="185">
        <f>【03】データ入力!G154</f>
        <v>0</v>
      </c>
      <c r="L20" s="185">
        <f>【03】データ入力!H154</f>
        <v>0</v>
      </c>
      <c r="M20" s="185">
        <f>【03】データ入力!I154</f>
        <v>0</v>
      </c>
      <c r="N20" s="186">
        <f>【03】データ入力!J154</f>
        <v>0</v>
      </c>
      <c r="O20" s="167"/>
      <c r="P20" s="167"/>
      <c r="Q20" s="167"/>
      <c r="R20" s="167"/>
      <c r="S20" s="167"/>
    </row>
    <row r="21" spans="1:19" ht="18" x14ac:dyDescent="0.45">
      <c r="B21" s="174"/>
      <c r="C21" s="175" t="str">
        <f>HLOOKUP($C$3,$E$3:$N$57,19,FALSE)</f>
        <v>拡張期血圧</v>
      </c>
      <c r="D21" s="176"/>
      <c r="E21" s="177"/>
      <c r="F21" s="178" t="s">
        <v>279</v>
      </c>
      <c r="G21" s="178" t="s">
        <v>279</v>
      </c>
      <c r="H21" s="178" t="s">
        <v>279</v>
      </c>
      <c r="I21" s="178" t="s">
        <v>279</v>
      </c>
      <c r="J21" s="178" t="s">
        <v>279</v>
      </c>
      <c r="K21" s="178" t="s">
        <v>279</v>
      </c>
      <c r="L21" s="178" t="s">
        <v>279</v>
      </c>
      <c r="M21" s="178" t="s">
        <v>279</v>
      </c>
      <c r="N21" s="179" t="s">
        <v>279</v>
      </c>
      <c r="O21"/>
      <c r="P21"/>
      <c r="Q21"/>
      <c r="R21"/>
      <c r="S21"/>
    </row>
    <row r="22" spans="1:19" ht="18" x14ac:dyDescent="0.45">
      <c r="B22" s="160" t="s">
        <v>268</v>
      </c>
      <c r="C22" s="126">
        <f>HLOOKUP($C$3,$E$3:$N$57,20,FALSE)</f>
        <v>0</v>
      </c>
      <c r="D22" s="155"/>
      <c r="E22" s="160" t="s">
        <v>323</v>
      </c>
      <c r="F22" s="123">
        <f>【03】データ入力!B137</f>
        <v>0</v>
      </c>
      <c r="G22" s="123">
        <f>【03】データ入力!C137</f>
        <v>0</v>
      </c>
      <c r="H22" s="123">
        <f>【03】データ入力!D137</f>
        <v>0</v>
      </c>
      <c r="I22" s="123">
        <f>【03】データ入力!E137</f>
        <v>0</v>
      </c>
      <c r="J22" s="123">
        <f>【03】データ入力!F137</f>
        <v>0</v>
      </c>
      <c r="K22" s="123">
        <f>【03】データ入力!G137</f>
        <v>0</v>
      </c>
      <c r="L22" s="123">
        <f>【03】データ入力!H137</f>
        <v>0</v>
      </c>
      <c r="M22" s="123">
        <f>【03】データ入力!I137</f>
        <v>0</v>
      </c>
      <c r="N22" s="161">
        <f>【03】データ入力!J137</f>
        <v>0</v>
      </c>
      <c r="O22"/>
      <c r="P22"/>
      <c r="Q22"/>
      <c r="R22"/>
      <c r="S22"/>
    </row>
    <row r="23" spans="1:19" ht="18" x14ac:dyDescent="0.45">
      <c r="B23" s="160" t="s">
        <v>284</v>
      </c>
      <c r="C23" s="126">
        <f>HLOOKUP($C$3,$E$3:$N$57,21,FALSE)</f>
        <v>0</v>
      </c>
      <c r="D23" s="156" t="e">
        <f>C23/$C$22</f>
        <v>#DIV/0!</v>
      </c>
      <c r="E23" s="160" t="s">
        <v>324</v>
      </c>
      <c r="F23" s="123">
        <f>【03】データ入力!B140</f>
        <v>0</v>
      </c>
      <c r="G23" s="123">
        <f>【03】データ入力!C140</f>
        <v>0</v>
      </c>
      <c r="H23" s="123">
        <f>【03】データ入力!D140</f>
        <v>0</v>
      </c>
      <c r="I23" s="123">
        <f>【03】データ入力!E140</f>
        <v>0</v>
      </c>
      <c r="J23" s="123">
        <f>【03】データ入力!F140</f>
        <v>0</v>
      </c>
      <c r="K23" s="123">
        <f>【03】データ入力!G140</f>
        <v>0</v>
      </c>
      <c r="L23" s="123">
        <f>【03】データ入力!H140</f>
        <v>0</v>
      </c>
      <c r="M23" s="123">
        <f>【03】データ入力!I140</f>
        <v>0</v>
      </c>
      <c r="N23" s="161">
        <f>【03】データ入力!J140</f>
        <v>0</v>
      </c>
      <c r="O23"/>
      <c r="P23"/>
      <c r="Q23"/>
      <c r="R23"/>
      <c r="S23"/>
    </row>
    <row r="24" spans="1:19" ht="18" x14ac:dyDescent="0.45">
      <c r="B24" s="160" t="s">
        <v>276</v>
      </c>
      <c r="C24" s="126">
        <f>HLOOKUP($C$3,$E$3:$N$57,22,FALSE)</f>
        <v>0</v>
      </c>
      <c r="D24" s="156" t="e">
        <f>C24/$C$22</f>
        <v>#DIV/0!</v>
      </c>
      <c r="E24" s="160" t="s">
        <v>325</v>
      </c>
      <c r="F24" s="123">
        <f>F22-F23</f>
        <v>0</v>
      </c>
      <c r="G24" s="123">
        <f t="shared" ref="G24:N24" si="3">G22-G23</f>
        <v>0</v>
      </c>
      <c r="H24" s="123">
        <f t="shared" si="3"/>
        <v>0</v>
      </c>
      <c r="I24" s="123">
        <f t="shared" si="3"/>
        <v>0</v>
      </c>
      <c r="J24" s="123">
        <f t="shared" si="3"/>
        <v>0</v>
      </c>
      <c r="K24" s="123">
        <f t="shared" si="3"/>
        <v>0</v>
      </c>
      <c r="L24" s="123">
        <f t="shared" si="3"/>
        <v>0</v>
      </c>
      <c r="M24" s="123">
        <f t="shared" si="3"/>
        <v>0</v>
      </c>
      <c r="N24" s="161">
        <f t="shared" si="3"/>
        <v>0</v>
      </c>
      <c r="O24"/>
      <c r="P24"/>
      <c r="Q24"/>
      <c r="R24"/>
      <c r="S24"/>
    </row>
    <row r="25" spans="1:19" s="166" customFormat="1" ht="18.600000000000001" thickBot="1" x14ac:dyDescent="0.5">
      <c r="A25" s="207"/>
      <c r="B25" s="182" t="str">
        <f>E25</f>
        <v>奈良県</v>
      </c>
      <c r="C25" s="189">
        <f>HLOOKUP($C$3,$E$3:$N$57,23,FALSE)</f>
        <v>0</v>
      </c>
      <c r="D25" s="183"/>
      <c r="E25" s="184" t="str">
        <f>【03】データ入力!A161</f>
        <v>奈良県</v>
      </c>
      <c r="F25" s="185">
        <f>【03】データ入力!B161</f>
        <v>0</v>
      </c>
      <c r="G25" s="185">
        <f>【03】データ入力!C161</f>
        <v>0</v>
      </c>
      <c r="H25" s="185">
        <f>【03】データ入力!D161</f>
        <v>0</v>
      </c>
      <c r="I25" s="185">
        <f>【03】データ入力!E161</f>
        <v>0</v>
      </c>
      <c r="J25" s="185">
        <f>【03】データ入力!F161</f>
        <v>0</v>
      </c>
      <c r="K25" s="185">
        <f>【03】データ入力!G161</f>
        <v>0</v>
      </c>
      <c r="L25" s="185">
        <f>【03】データ入力!H161</f>
        <v>0</v>
      </c>
      <c r="M25" s="185">
        <f>【03】データ入力!I161</f>
        <v>0</v>
      </c>
      <c r="N25" s="186">
        <f>【03】データ入力!J161</f>
        <v>0</v>
      </c>
      <c r="O25" s="167"/>
      <c r="P25" s="167"/>
      <c r="Q25" s="167"/>
      <c r="R25" s="167"/>
      <c r="S25" s="167"/>
    </row>
    <row r="26" spans="1:19" ht="18" x14ac:dyDescent="0.45">
      <c r="B26" s="174"/>
      <c r="C26" s="175" t="str">
        <f>HLOOKUP($C$3,$E$3:$N$57,24,FALSE)</f>
        <v>HDL</v>
      </c>
      <c r="D26" s="176"/>
      <c r="E26" s="177"/>
      <c r="F26" s="178" t="s">
        <v>280</v>
      </c>
      <c r="G26" s="178" t="s">
        <v>280</v>
      </c>
      <c r="H26" s="178" t="s">
        <v>280</v>
      </c>
      <c r="I26" s="178" t="s">
        <v>280</v>
      </c>
      <c r="J26" s="178" t="s">
        <v>280</v>
      </c>
      <c r="K26" s="178" t="s">
        <v>280</v>
      </c>
      <c r="L26" s="178" t="s">
        <v>280</v>
      </c>
      <c r="M26" s="178" t="s">
        <v>280</v>
      </c>
      <c r="N26" s="179" t="s">
        <v>280</v>
      </c>
      <c r="O26"/>
      <c r="P26"/>
      <c r="Q26"/>
      <c r="R26"/>
      <c r="S26"/>
    </row>
    <row r="27" spans="1:19" ht="18" x14ac:dyDescent="0.45">
      <c r="B27" s="160" t="s">
        <v>268</v>
      </c>
      <c r="C27" s="126">
        <f>HLOOKUP($C$3,$E$3:$N$57,25,FALSE)</f>
        <v>0</v>
      </c>
      <c r="D27" s="155"/>
      <c r="E27" s="160" t="s">
        <v>323</v>
      </c>
      <c r="F27" s="123">
        <f>【03】データ入力!B137</f>
        <v>0</v>
      </c>
      <c r="G27" s="123">
        <f>【03】データ入力!C137</f>
        <v>0</v>
      </c>
      <c r="H27" s="123">
        <f>【03】データ入力!D137</f>
        <v>0</v>
      </c>
      <c r="I27" s="123">
        <f>【03】データ入力!E137</f>
        <v>0</v>
      </c>
      <c r="J27" s="123">
        <f>【03】データ入力!F137</f>
        <v>0</v>
      </c>
      <c r="K27" s="123">
        <f>【03】データ入力!G137</f>
        <v>0</v>
      </c>
      <c r="L27" s="123">
        <f>【03】データ入力!H137</f>
        <v>0</v>
      </c>
      <c r="M27" s="123">
        <f>【03】データ入力!I137</f>
        <v>0</v>
      </c>
      <c r="N27" s="161">
        <f>【03】データ入力!J137</f>
        <v>0</v>
      </c>
      <c r="O27"/>
      <c r="P27"/>
      <c r="Q27"/>
      <c r="R27"/>
      <c r="S27"/>
    </row>
    <row r="28" spans="1:19" ht="18" x14ac:dyDescent="0.45">
      <c r="B28" s="160" t="s">
        <v>284</v>
      </c>
      <c r="C28" s="126">
        <f>HLOOKUP($C$3,$E$3:$N$57,26,FALSE)</f>
        <v>0</v>
      </c>
      <c r="D28" s="156" t="e">
        <f>C28/$C$27</f>
        <v>#DIV/0!</v>
      </c>
      <c r="E28" s="160" t="s">
        <v>324</v>
      </c>
      <c r="F28" s="123">
        <f>【03】データ入力!B141</f>
        <v>0</v>
      </c>
      <c r="G28" s="123">
        <f>【03】データ入力!C141</f>
        <v>0</v>
      </c>
      <c r="H28" s="123">
        <f>【03】データ入力!D141</f>
        <v>0</v>
      </c>
      <c r="I28" s="123">
        <f>【03】データ入力!E141</f>
        <v>0</v>
      </c>
      <c r="J28" s="123">
        <f>【03】データ入力!F141</f>
        <v>0</v>
      </c>
      <c r="K28" s="123">
        <f>【03】データ入力!G141</f>
        <v>0</v>
      </c>
      <c r="L28" s="123">
        <f>【03】データ入力!H141</f>
        <v>0</v>
      </c>
      <c r="M28" s="123">
        <f>【03】データ入力!I141</f>
        <v>0</v>
      </c>
      <c r="N28" s="161">
        <f>【03】データ入力!J141</f>
        <v>0</v>
      </c>
      <c r="O28"/>
      <c r="P28"/>
      <c r="Q28"/>
      <c r="R28"/>
      <c r="S28"/>
    </row>
    <row r="29" spans="1:19" ht="18" x14ac:dyDescent="0.45">
      <c r="B29" s="160" t="s">
        <v>276</v>
      </c>
      <c r="C29" s="126">
        <f>HLOOKUP($C$3,$E$3:$N$57,27,FALSE)</f>
        <v>0</v>
      </c>
      <c r="D29" s="156" t="e">
        <f>C29/$C$27</f>
        <v>#DIV/0!</v>
      </c>
      <c r="E29" s="160" t="s">
        <v>325</v>
      </c>
      <c r="F29" s="123">
        <f>F27-F28</f>
        <v>0</v>
      </c>
      <c r="G29" s="123">
        <f t="shared" ref="G29:N29" si="4">G27-G28</f>
        <v>0</v>
      </c>
      <c r="H29" s="123">
        <f t="shared" si="4"/>
        <v>0</v>
      </c>
      <c r="I29" s="123">
        <f t="shared" si="4"/>
        <v>0</v>
      </c>
      <c r="J29" s="123">
        <f t="shared" si="4"/>
        <v>0</v>
      </c>
      <c r="K29" s="123">
        <f t="shared" si="4"/>
        <v>0</v>
      </c>
      <c r="L29" s="123">
        <f t="shared" si="4"/>
        <v>0</v>
      </c>
      <c r="M29" s="123">
        <f t="shared" si="4"/>
        <v>0</v>
      </c>
      <c r="N29" s="161">
        <f t="shared" si="4"/>
        <v>0</v>
      </c>
      <c r="O29"/>
      <c r="P29"/>
      <c r="Q29"/>
      <c r="R29"/>
      <c r="S29"/>
    </row>
    <row r="30" spans="1:19" s="166" customFormat="1" ht="18.600000000000001" thickBot="1" x14ac:dyDescent="0.5">
      <c r="A30" s="207"/>
      <c r="B30" s="182" t="str">
        <f>E30</f>
        <v>奈良県</v>
      </c>
      <c r="C30" s="189">
        <f>HLOOKUP($C$3,$E$3:$N$57,28,FALSE)</f>
        <v>0</v>
      </c>
      <c r="D30" s="183"/>
      <c r="E30" s="184" t="str">
        <f>【03】データ入力!A168</f>
        <v>奈良県</v>
      </c>
      <c r="F30" s="185">
        <f>【03】データ入力!B168</f>
        <v>0</v>
      </c>
      <c r="G30" s="185">
        <f>【03】データ入力!C168</f>
        <v>0</v>
      </c>
      <c r="H30" s="185">
        <f>【03】データ入力!D168</f>
        <v>0</v>
      </c>
      <c r="I30" s="185">
        <f>【03】データ入力!E168</f>
        <v>0</v>
      </c>
      <c r="J30" s="185">
        <f>【03】データ入力!F168</f>
        <v>0</v>
      </c>
      <c r="K30" s="185">
        <f>【03】データ入力!G168</f>
        <v>0</v>
      </c>
      <c r="L30" s="185">
        <f>【03】データ入力!H168</f>
        <v>0</v>
      </c>
      <c r="M30" s="185">
        <f>【03】データ入力!I168</f>
        <v>0</v>
      </c>
      <c r="N30" s="186">
        <f>【03】データ入力!J168</f>
        <v>0</v>
      </c>
      <c r="O30" s="167"/>
      <c r="P30" s="167"/>
      <c r="Q30" s="167"/>
      <c r="R30" s="167"/>
      <c r="S30" s="167"/>
    </row>
    <row r="31" spans="1:19" ht="18" x14ac:dyDescent="0.45">
      <c r="B31" s="174"/>
      <c r="C31" s="175" t="str">
        <f>HLOOKUP($C$3,$E$3:$N$57,29,FALSE)</f>
        <v>中性脂肪</v>
      </c>
      <c r="D31" s="176"/>
      <c r="E31" s="177"/>
      <c r="F31" s="178" t="s">
        <v>281</v>
      </c>
      <c r="G31" s="178" t="s">
        <v>281</v>
      </c>
      <c r="H31" s="178" t="s">
        <v>281</v>
      </c>
      <c r="I31" s="178" t="s">
        <v>281</v>
      </c>
      <c r="J31" s="178" t="s">
        <v>281</v>
      </c>
      <c r="K31" s="178" t="s">
        <v>281</v>
      </c>
      <c r="L31" s="178" t="s">
        <v>281</v>
      </c>
      <c r="M31" s="178" t="s">
        <v>281</v>
      </c>
      <c r="N31" s="179" t="s">
        <v>281</v>
      </c>
      <c r="O31"/>
      <c r="P31"/>
      <c r="Q31"/>
      <c r="R31"/>
      <c r="S31"/>
    </row>
    <row r="32" spans="1:19" ht="18" x14ac:dyDescent="0.45">
      <c r="B32" s="160" t="s">
        <v>268</v>
      </c>
      <c r="C32" s="126">
        <f>HLOOKUP($C$3,$E$3:$N$57,30,FALSE)</f>
        <v>0</v>
      </c>
      <c r="D32" s="155"/>
      <c r="E32" s="160" t="s">
        <v>323</v>
      </c>
      <c r="F32" s="123">
        <f>【03】データ入力!B137</f>
        <v>0</v>
      </c>
      <c r="G32" s="123">
        <f>【03】データ入力!C137</f>
        <v>0</v>
      </c>
      <c r="H32" s="123">
        <f>【03】データ入力!D137</f>
        <v>0</v>
      </c>
      <c r="I32" s="123">
        <f>【03】データ入力!E137</f>
        <v>0</v>
      </c>
      <c r="J32" s="123">
        <f>【03】データ入力!F137</f>
        <v>0</v>
      </c>
      <c r="K32" s="123">
        <f>【03】データ入力!G137</f>
        <v>0</v>
      </c>
      <c r="L32" s="123">
        <f>【03】データ入力!H137</f>
        <v>0</v>
      </c>
      <c r="M32" s="123">
        <f>【03】データ入力!I137</f>
        <v>0</v>
      </c>
      <c r="N32" s="161">
        <f>【03】データ入力!J137</f>
        <v>0</v>
      </c>
      <c r="O32"/>
      <c r="P32"/>
      <c r="Q32"/>
      <c r="R32"/>
      <c r="S32"/>
    </row>
    <row r="33" spans="1:19" ht="18" x14ac:dyDescent="0.45">
      <c r="B33" s="160" t="s">
        <v>284</v>
      </c>
      <c r="C33" s="126">
        <f>HLOOKUP($C$3,$E$3:$N$57,31,FALSE)</f>
        <v>0</v>
      </c>
      <c r="D33" s="156" t="e">
        <f>C33/$C$32</f>
        <v>#DIV/0!</v>
      </c>
      <c r="E33" s="160" t="s">
        <v>324</v>
      </c>
      <c r="F33" s="123">
        <f>【03】データ入力!B142</f>
        <v>0</v>
      </c>
      <c r="G33" s="123">
        <f>【03】データ入力!C142</f>
        <v>0</v>
      </c>
      <c r="H33" s="123">
        <f>【03】データ入力!D142</f>
        <v>0</v>
      </c>
      <c r="I33" s="123">
        <f>【03】データ入力!E142</f>
        <v>0</v>
      </c>
      <c r="J33" s="123">
        <f>【03】データ入力!F142</f>
        <v>0</v>
      </c>
      <c r="K33" s="123">
        <f>【03】データ入力!G142</f>
        <v>0</v>
      </c>
      <c r="L33" s="123">
        <f>【03】データ入力!H142</f>
        <v>0</v>
      </c>
      <c r="M33" s="123">
        <f>【03】データ入力!I142</f>
        <v>0</v>
      </c>
      <c r="N33" s="161">
        <f>【03】データ入力!J142</f>
        <v>0</v>
      </c>
      <c r="O33"/>
      <c r="P33"/>
      <c r="Q33"/>
      <c r="R33"/>
      <c r="S33"/>
    </row>
    <row r="34" spans="1:19" ht="18" x14ac:dyDescent="0.45">
      <c r="B34" s="160" t="s">
        <v>276</v>
      </c>
      <c r="C34" s="126">
        <f>HLOOKUP($C$3,$E$3:$N$57,32,FALSE)</f>
        <v>0</v>
      </c>
      <c r="D34" s="156" t="e">
        <f>C34/$C$32</f>
        <v>#DIV/0!</v>
      </c>
      <c r="E34" s="160" t="s">
        <v>325</v>
      </c>
      <c r="F34" s="123">
        <f>F32-F33</f>
        <v>0</v>
      </c>
      <c r="G34" s="123">
        <f t="shared" ref="G34:N34" si="5">G32-G33</f>
        <v>0</v>
      </c>
      <c r="H34" s="123">
        <f t="shared" si="5"/>
        <v>0</v>
      </c>
      <c r="I34" s="123">
        <f t="shared" si="5"/>
        <v>0</v>
      </c>
      <c r="J34" s="123">
        <f t="shared" si="5"/>
        <v>0</v>
      </c>
      <c r="K34" s="123">
        <f t="shared" si="5"/>
        <v>0</v>
      </c>
      <c r="L34" s="123">
        <f t="shared" si="5"/>
        <v>0</v>
      </c>
      <c r="M34" s="123">
        <f t="shared" si="5"/>
        <v>0</v>
      </c>
      <c r="N34" s="161">
        <f t="shared" si="5"/>
        <v>0</v>
      </c>
      <c r="O34"/>
      <c r="P34"/>
      <c r="Q34"/>
      <c r="R34"/>
      <c r="S34"/>
    </row>
    <row r="35" spans="1:19" s="166" customFormat="1" ht="18.600000000000001" thickBot="1" x14ac:dyDescent="0.5">
      <c r="A35" s="207"/>
      <c r="B35" s="182" t="str">
        <f>E35</f>
        <v>奈良県</v>
      </c>
      <c r="C35" s="189">
        <f>HLOOKUP($C$3,$E$3:$N$57,33,FALSE)</f>
        <v>0</v>
      </c>
      <c r="D35" s="183"/>
      <c r="E35" s="184" t="str">
        <f>【03】データ入力!A175</f>
        <v>奈良県</v>
      </c>
      <c r="F35" s="185">
        <f>【03】データ入力!B175</f>
        <v>0</v>
      </c>
      <c r="G35" s="185">
        <f>【03】データ入力!C175</f>
        <v>0</v>
      </c>
      <c r="H35" s="185">
        <f>【03】データ入力!D175</f>
        <v>0</v>
      </c>
      <c r="I35" s="185">
        <f>【03】データ入力!E175</f>
        <v>0</v>
      </c>
      <c r="J35" s="185">
        <f>【03】データ入力!F175</f>
        <v>0</v>
      </c>
      <c r="K35" s="185">
        <f>【03】データ入力!G175</f>
        <v>0</v>
      </c>
      <c r="L35" s="185">
        <f>【03】データ入力!H175</f>
        <v>0</v>
      </c>
      <c r="M35" s="185">
        <f>【03】データ入力!I175</f>
        <v>0</v>
      </c>
      <c r="N35" s="186">
        <f>【03】データ入力!J175</f>
        <v>0</v>
      </c>
      <c r="O35" s="167"/>
      <c r="P35" s="167"/>
      <c r="Q35" s="167"/>
      <c r="R35" s="167"/>
      <c r="S35" s="167"/>
    </row>
    <row r="36" spans="1:19" ht="18" x14ac:dyDescent="0.45">
      <c r="B36" s="174"/>
      <c r="C36" s="175" t="str">
        <f>HLOOKUP($C$3,$E$3:$N$57,34,FALSE)</f>
        <v>LDL</v>
      </c>
      <c r="D36" s="176"/>
      <c r="E36" s="177"/>
      <c r="F36" s="178" t="s">
        <v>282</v>
      </c>
      <c r="G36" s="178" t="s">
        <v>282</v>
      </c>
      <c r="H36" s="178" t="s">
        <v>282</v>
      </c>
      <c r="I36" s="178" t="s">
        <v>282</v>
      </c>
      <c r="J36" s="178" t="s">
        <v>282</v>
      </c>
      <c r="K36" s="178" t="s">
        <v>282</v>
      </c>
      <c r="L36" s="178" t="s">
        <v>282</v>
      </c>
      <c r="M36" s="178" t="s">
        <v>282</v>
      </c>
      <c r="N36" s="179" t="s">
        <v>282</v>
      </c>
      <c r="O36"/>
      <c r="P36"/>
      <c r="Q36"/>
      <c r="R36"/>
      <c r="S36"/>
    </row>
    <row r="37" spans="1:19" ht="18" x14ac:dyDescent="0.45">
      <c r="B37" s="160" t="s">
        <v>268</v>
      </c>
      <c r="C37" s="126">
        <f>HLOOKUP($C$3,$E$3:$N$57,35,FALSE)</f>
        <v>0</v>
      </c>
      <c r="D37" s="155"/>
      <c r="E37" s="160" t="s">
        <v>323</v>
      </c>
      <c r="F37" s="123">
        <f>【03】データ入力!B137</f>
        <v>0</v>
      </c>
      <c r="G37" s="123">
        <f>【03】データ入力!C137</f>
        <v>0</v>
      </c>
      <c r="H37" s="123">
        <f>【03】データ入力!D137</f>
        <v>0</v>
      </c>
      <c r="I37" s="123">
        <f>【03】データ入力!E137</f>
        <v>0</v>
      </c>
      <c r="J37" s="123">
        <f>【03】データ入力!F137</f>
        <v>0</v>
      </c>
      <c r="K37" s="123">
        <f>【03】データ入力!G137</f>
        <v>0</v>
      </c>
      <c r="L37" s="123">
        <f>【03】データ入力!H137</f>
        <v>0</v>
      </c>
      <c r="M37" s="123">
        <f>【03】データ入力!I137</f>
        <v>0</v>
      </c>
      <c r="N37" s="161">
        <f>【03】データ入力!J137</f>
        <v>0</v>
      </c>
      <c r="O37"/>
      <c r="P37"/>
      <c r="Q37"/>
      <c r="R37"/>
      <c r="S37"/>
    </row>
    <row r="38" spans="1:19" ht="18" x14ac:dyDescent="0.45">
      <c r="B38" s="160" t="s">
        <v>284</v>
      </c>
      <c r="C38" s="126">
        <f>HLOOKUP($C$3,$E$3:$N$57,36,FALSE)</f>
        <v>0</v>
      </c>
      <c r="D38" s="156" t="e">
        <f>C38/$C$37</f>
        <v>#DIV/0!</v>
      </c>
      <c r="E38" s="160" t="s">
        <v>324</v>
      </c>
      <c r="F38" s="123">
        <f>【03】データ入力!B143</f>
        <v>0</v>
      </c>
      <c r="G38" s="123">
        <f>【03】データ入力!C143</f>
        <v>0</v>
      </c>
      <c r="H38" s="123">
        <f>【03】データ入力!D143</f>
        <v>0</v>
      </c>
      <c r="I38" s="123">
        <f>【03】データ入力!E143</f>
        <v>0</v>
      </c>
      <c r="J38" s="123">
        <f>【03】データ入力!F143</f>
        <v>0</v>
      </c>
      <c r="K38" s="123">
        <f>【03】データ入力!G143</f>
        <v>0</v>
      </c>
      <c r="L38" s="123">
        <f>【03】データ入力!H143</f>
        <v>0</v>
      </c>
      <c r="M38" s="123">
        <f>【03】データ入力!I143</f>
        <v>0</v>
      </c>
      <c r="N38" s="161">
        <f>【03】データ入力!J143</f>
        <v>0</v>
      </c>
      <c r="O38"/>
      <c r="P38"/>
      <c r="Q38"/>
      <c r="R38"/>
      <c r="S38"/>
    </row>
    <row r="39" spans="1:19" ht="18" x14ac:dyDescent="0.45">
      <c r="B39" s="160" t="s">
        <v>276</v>
      </c>
      <c r="C39" s="126">
        <f>HLOOKUP($C$3,$E$3:$N$57,37,FALSE)</f>
        <v>0</v>
      </c>
      <c r="D39" s="156" t="e">
        <f>C39/$C$37</f>
        <v>#DIV/0!</v>
      </c>
      <c r="E39" s="160" t="s">
        <v>325</v>
      </c>
      <c r="F39" s="123">
        <f>F37-F38</f>
        <v>0</v>
      </c>
      <c r="G39" s="123">
        <f t="shared" ref="G39:N39" si="6">G37-G38</f>
        <v>0</v>
      </c>
      <c r="H39" s="123">
        <f t="shared" si="6"/>
        <v>0</v>
      </c>
      <c r="I39" s="123">
        <f t="shared" si="6"/>
        <v>0</v>
      </c>
      <c r="J39" s="123">
        <f t="shared" si="6"/>
        <v>0</v>
      </c>
      <c r="K39" s="123">
        <f t="shared" si="6"/>
        <v>0</v>
      </c>
      <c r="L39" s="123">
        <f t="shared" si="6"/>
        <v>0</v>
      </c>
      <c r="M39" s="123">
        <f t="shared" si="6"/>
        <v>0</v>
      </c>
      <c r="N39" s="161">
        <f t="shared" si="6"/>
        <v>0</v>
      </c>
      <c r="O39"/>
      <c r="P39"/>
      <c r="Q39"/>
      <c r="R39"/>
      <c r="S39"/>
    </row>
    <row r="40" spans="1:19" s="166" customFormat="1" ht="18.600000000000001" thickBot="1" x14ac:dyDescent="0.5">
      <c r="A40" s="207"/>
      <c r="B40" s="182" t="str">
        <f>E40</f>
        <v>奈良県</v>
      </c>
      <c r="C40" s="189">
        <f>HLOOKUP($C$3,$E$3:$N$57,38,FALSE)</f>
        <v>0</v>
      </c>
      <c r="D40" s="183"/>
      <c r="E40" s="184" t="str">
        <f>【03】データ入力!A182</f>
        <v>奈良県</v>
      </c>
      <c r="F40" s="185">
        <f>【03】データ入力!B182</f>
        <v>0</v>
      </c>
      <c r="G40" s="185">
        <f>【03】データ入力!C182</f>
        <v>0</v>
      </c>
      <c r="H40" s="185">
        <f>【03】データ入力!D182</f>
        <v>0</v>
      </c>
      <c r="I40" s="185">
        <f>【03】データ入力!E182</f>
        <v>0</v>
      </c>
      <c r="J40" s="185">
        <f>【03】データ入力!F182</f>
        <v>0</v>
      </c>
      <c r="K40" s="185">
        <f>【03】データ入力!G182</f>
        <v>0</v>
      </c>
      <c r="L40" s="185">
        <f>【03】データ入力!H182</f>
        <v>0</v>
      </c>
      <c r="M40" s="185">
        <f>【03】データ入力!I182</f>
        <v>0</v>
      </c>
      <c r="N40" s="186">
        <f>【03】データ入力!J182</f>
        <v>0</v>
      </c>
      <c r="O40" s="167"/>
      <c r="P40" s="167"/>
      <c r="Q40" s="167"/>
      <c r="R40" s="167"/>
      <c r="S40" s="167"/>
    </row>
    <row r="41" spans="1:19" ht="18" x14ac:dyDescent="0.45">
      <c r="B41" s="174"/>
      <c r="C41" s="175" t="str">
        <f>HLOOKUP($C$3,$E$3:$N$57,39,FALSE)</f>
        <v>糖尿病</v>
      </c>
      <c r="D41" s="176"/>
      <c r="E41" s="177"/>
      <c r="F41" s="178" t="s">
        <v>285</v>
      </c>
      <c r="G41" s="178" t="s">
        <v>285</v>
      </c>
      <c r="H41" s="178" t="s">
        <v>285</v>
      </c>
      <c r="I41" s="178" t="s">
        <v>285</v>
      </c>
      <c r="J41" s="178" t="s">
        <v>285</v>
      </c>
      <c r="K41" s="178" t="s">
        <v>285</v>
      </c>
      <c r="L41" s="178" t="s">
        <v>285</v>
      </c>
      <c r="M41" s="178" t="s">
        <v>285</v>
      </c>
      <c r="N41" s="179" t="s">
        <v>285</v>
      </c>
      <c r="O41"/>
      <c r="P41"/>
      <c r="Q41"/>
      <c r="R41"/>
      <c r="S41"/>
    </row>
    <row r="42" spans="1:19" ht="18" x14ac:dyDescent="0.45">
      <c r="B42" s="160" t="s">
        <v>287</v>
      </c>
      <c r="C42" s="126">
        <f>HLOOKUP($C$3,$E$3:$N$57,40,FALSE)</f>
        <v>0</v>
      </c>
      <c r="D42" s="156" t="e">
        <f>C42/$C$4</f>
        <v>#DIV/0!</v>
      </c>
      <c r="E42" s="160" t="s">
        <v>327</v>
      </c>
      <c r="F42" s="154">
        <f>【03】データ入力!B193</f>
        <v>0</v>
      </c>
      <c r="G42" s="154">
        <f>【03】データ入力!C193</f>
        <v>0</v>
      </c>
      <c r="H42" s="154">
        <f>【03】データ入力!D193</f>
        <v>0</v>
      </c>
      <c r="I42" s="154">
        <f>【03】データ入力!E193</f>
        <v>0</v>
      </c>
      <c r="J42" s="154">
        <f>【03】データ入力!F193</f>
        <v>0</v>
      </c>
      <c r="K42" s="154">
        <f>【03】データ入力!G193</f>
        <v>0</v>
      </c>
      <c r="L42" s="154">
        <f>【03】データ入力!H193</f>
        <v>0</v>
      </c>
      <c r="M42" s="154">
        <f>【03】データ入力!I193</f>
        <v>0</v>
      </c>
      <c r="N42" s="157">
        <f>【03】データ入力!J193</f>
        <v>0</v>
      </c>
      <c r="O42"/>
      <c r="P42"/>
      <c r="Q42"/>
      <c r="R42"/>
      <c r="S42"/>
    </row>
    <row r="43" spans="1:19" ht="18" x14ac:dyDescent="0.45">
      <c r="B43" s="160" t="s">
        <v>288</v>
      </c>
      <c r="C43" s="126">
        <f>HLOOKUP($C$3,$E$3:$N$57,41,FALSE)</f>
        <v>0</v>
      </c>
      <c r="D43" s="156" t="e">
        <f>C43/$C$4</f>
        <v>#DIV/0!</v>
      </c>
      <c r="E43" s="160" t="s">
        <v>328</v>
      </c>
      <c r="F43" s="154">
        <f>F4-F42</f>
        <v>0</v>
      </c>
      <c r="G43" s="154">
        <f t="shared" ref="G43:N43" si="7">G4-G42</f>
        <v>0</v>
      </c>
      <c r="H43" s="154">
        <f t="shared" si="7"/>
        <v>0</v>
      </c>
      <c r="I43" s="154">
        <f t="shared" si="7"/>
        <v>0</v>
      </c>
      <c r="J43" s="154">
        <f t="shared" si="7"/>
        <v>0</v>
      </c>
      <c r="K43" s="154">
        <f t="shared" si="7"/>
        <v>0</v>
      </c>
      <c r="L43" s="154">
        <f t="shared" si="7"/>
        <v>0</v>
      </c>
      <c r="M43" s="154">
        <f t="shared" si="7"/>
        <v>0</v>
      </c>
      <c r="N43" s="157">
        <f t="shared" si="7"/>
        <v>0</v>
      </c>
      <c r="O43"/>
      <c r="P43"/>
      <c r="Q43"/>
      <c r="R43"/>
      <c r="S43"/>
    </row>
    <row r="44" spans="1:19" s="166" customFormat="1" ht="18.600000000000001" thickBot="1" x14ac:dyDescent="0.5">
      <c r="A44" s="207"/>
      <c r="B44" s="182" t="str">
        <f>E44</f>
        <v>奈良県</v>
      </c>
      <c r="C44" s="189">
        <f>HLOOKUP($C$3,$E$3:$N$57,42,FALSE)</f>
        <v>0</v>
      </c>
      <c r="D44" s="183"/>
      <c r="E44" s="184" t="str">
        <f>【03】データ入力!A198</f>
        <v>奈良県</v>
      </c>
      <c r="F44" s="185">
        <f>【03】データ入力!B198</f>
        <v>0</v>
      </c>
      <c r="G44" s="185">
        <f>【03】データ入力!C198</f>
        <v>0</v>
      </c>
      <c r="H44" s="185">
        <f>【03】データ入力!D198</f>
        <v>0</v>
      </c>
      <c r="I44" s="185">
        <f>【03】データ入力!E198</f>
        <v>0</v>
      </c>
      <c r="J44" s="185">
        <f>【03】データ入力!F198</f>
        <v>0</v>
      </c>
      <c r="K44" s="185">
        <f>【03】データ入力!G198</f>
        <v>0</v>
      </c>
      <c r="L44" s="185">
        <f>【03】データ入力!H198</f>
        <v>0</v>
      </c>
      <c r="M44" s="185">
        <f>【03】データ入力!I198</f>
        <v>0</v>
      </c>
      <c r="N44" s="186">
        <f>【03】データ入力!J198</f>
        <v>0</v>
      </c>
      <c r="O44" s="167"/>
      <c r="P44" s="167"/>
      <c r="Q44" s="167"/>
      <c r="R44" s="167"/>
      <c r="S44" s="167"/>
    </row>
    <row r="45" spans="1:19" ht="18" x14ac:dyDescent="0.45">
      <c r="B45" s="174"/>
      <c r="C45" s="175" t="str">
        <f>HLOOKUP($C$3,$E$3:$N$57,43,FALSE)</f>
        <v>高血圧症</v>
      </c>
      <c r="D45" s="176"/>
      <c r="E45" s="177"/>
      <c r="F45" s="178" t="s">
        <v>286</v>
      </c>
      <c r="G45" s="178" t="s">
        <v>286</v>
      </c>
      <c r="H45" s="178" t="s">
        <v>286</v>
      </c>
      <c r="I45" s="178" t="s">
        <v>286</v>
      </c>
      <c r="J45" s="178" t="s">
        <v>286</v>
      </c>
      <c r="K45" s="178" t="s">
        <v>286</v>
      </c>
      <c r="L45" s="178" t="s">
        <v>286</v>
      </c>
      <c r="M45" s="178" t="s">
        <v>286</v>
      </c>
      <c r="N45" s="179" t="s">
        <v>286</v>
      </c>
      <c r="O45"/>
      <c r="P45"/>
      <c r="Q45"/>
      <c r="R45"/>
      <c r="S45"/>
    </row>
    <row r="46" spans="1:19" ht="18" x14ac:dyDescent="0.45">
      <c r="B46" s="160" t="s">
        <v>287</v>
      </c>
      <c r="C46" s="126">
        <f>HLOOKUP($C$3,$E$3:$N$57,44,FALSE)</f>
        <v>0</v>
      </c>
      <c r="D46" s="156" t="e">
        <f>C46/$C$4</f>
        <v>#DIV/0!</v>
      </c>
      <c r="E46" s="160" t="s">
        <v>327</v>
      </c>
      <c r="F46" s="154">
        <f>【03】データ入力!B194</f>
        <v>0</v>
      </c>
      <c r="G46" s="154">
        <f>【03】データ入力!C194</f>
        <v>0</v>
      </c>
      <c r="H46" s="154">
        <f>【03】データ入力!D194</f>
        <v>0</v>
      </c>
      <c r="I46" s="154">
        <f>【03】データ入力!E194</f>
        <v>0</v>
      </c>
      <c r="J46" s="154">
        <f>【03】データ入力!F194</f>
        <v>0</v>
      </c>
      <c r="K46" s="154">
        <f>【03】データ入力!G194</f>
        <v>0</v>
      </c>
      <c r="L46" s="154">
        <f>【03】データ入力!H194</f>
        <v>0</v>
      </c>
      <c r="M46" s="154">
        <f>【03】データ入力!I194</f>
        <v>0</v>
      </c>
      <c r="N46" s="157">
        <f>【03】データ入力!J194</f>
        <v>0</v>
      </c>
      <c r="O46"/>
      <c r="P46"/>
      <c r="Q46"/>
      <c r="R46"/>
      <c r="S46"/>
    </row>
    <row r="47" spans="1:19" ht="18" x14ac:dyDescent="0.45">
      <c r="B47" s="160" t="s">
        <v>288</v>
      </c>
      <c r="C47" s="126">
        <f>HLOOKUP($C$3,$E$3:$N$57,45,FALSE)</f>
        <v>0</v>
      </c>
      <c r="D47" s="156" t="e">
        <f>C47/$C$4</f>
        <v>#DIV/0!</v>
      </c>
      <c r="E47" s="160" t="s">
        <v>328</v>
      </c>
      <c r="F47" s="154">
        <f>F4-F46</f>
        <v>0</v>
      </c>
      <c r="G47" s="154">
        <f t="shared" ref="G47:N47" si="8">G4-G46</f>
        <v>0</v>
      </c>
      <c r="H47" s="154">
        <f t="shared" si="8"/>
        <v>0</v>
      </c>
      <c r="I47" s="154">
        <f t="shared" si="8"/>
        <v>0</v>
      </c>
      <c r="J47" s="154">
        <f t="shared" si="8"/>
        <v>0</v>
      </c>
      <c r="K47" s="154">
        <f t="shared" si="8"/>
        <v>0</v>
      </c>
      <c r="L47" s="154">
        <f t="shared" si="8"/>
        <v>0</v>
      </c>
      <c r="M47" s="154">
        <f t="shared" si="8"/>
        <v>0</v>
      </c>
      <c r="N47" s="157">
        <f t="shared" si="8"/>
        <v>0</v>
      </c>
      <c r="O47"/>
      <c r="P47"/>
      <c r="Q47"/>
      <c r="R47"/>
      <c r="S47"/>
    </row>
    <row r="48" spans="1:19" s="166" customFormat="1" ht="18.600000000000001" thickBot="1" x14ac:dyDescent="0.5">
      <c r="A48" s="207"/>
      <c r="B48" s="182" t="str">
        <f>E48</f>
        <v>奈良県</v>
      </c>
      <c r="C48" s="189">
        <f>HLOOKUP($C$3,$E$3:$N$57,46,FALSE)</f>
        <v>0</v>
      </c>
      <c r="D48" s="183"/>
      <c r="E48" s="184" t="str">
        <f>【03】データ入力!A205</f>
        <v>奈良県</v>
      </c>
      <c r="F48" s="185">
        <f>【03】データ入力!B205</f>
        <v>0</v>
      </c>
      <c r="G48" s="185">
        <f>【03】データ入力!C205</f>
        <v>0</v>
      </c>
      <c r="H48" s="185">
        <f>【03】データ入力!D205</f>
        <v>0</v>
      </c>
      <c r="I48" s="185">
        <f>【03】データ入力!E205</f>
        <v>0</v>
      </c>
      <c r="J48" s="185">
        <f>【03】データ入力!F205</f>
        <v>0</v>
      </c>
      <c r="K48" s="185">
        <f>【03】データ入力!G205</f>
        <v>0</v>
      </c>
      <c r="L48" s="185">
        <f>【03】データ入力!H205</f>
        <v>0</v>
      </c>
      <c r="M48" s="185">
        <f>【03】データ入力!I205</f>
        <v>0</v>
      </c>
      <c r="N48" s="186">
        <f>【03】データ入力!J205</f>
        <v>0</v>
      </c>
      <c r="O48" s="167"/>
      <c r="P48" s="167"/>
      <c r="Q48" s="167"/>
      <c r="R48" s="167"/>
      <c r="S48" s="167"/>
    </row>
    <row r="49" spans="1:30" ht="18" x14ac:dyDescent="0.45">
      <c r="B49" s="174"/>
      <c r="C49" s="175" t="str">
        <f>HLOOKUP($C$3,$E$3:$N$57,47,FALSE)</f>
        <v>HbA1c8.0%以上</v>
      </c>
      <c r="D49" s="176"/>
      <c r="E49" s="177"/>
      <c r="F49" s="178" t="s">
        <v>291</v>
      </c>
      <c r="G49" s="178" t="s">
        <v>337</v>
      </c>
      <c r="H49" s="178" t="s">
        <v>338</v>
      </c>
      <c r="I49" s="178" t="s">
        <v>339</v>
      </c>
      <c r="J49" s="178" t="s">
        <v>340</v>
      </c>
      <c r="K49" s="178" t="s">
        <v>341</v>
      </c>
      <c r="L49" s="178" t="s">
        <v>342</v>
      </c>
      <c r="M49" s="178" t="s">
        <v>343</v>
      </c>
      <c r="N49" s="179" t="s">
        <v>344</v>
      </c>
      <c r="O49"/>
      <c r="P49"/>
      <c r="Q49"/>
      <c r="R49"/>
      <c r="S49"/>
    </row>
    <row r="50" spans="1:30" ht="18" x14ac:dyDescent="0.45">
      <c r="B50" s="160" t="s">
        <v>292</v>
      </c>
      <c r="C50" s="126">
        <f>HLOOKUP($C$3,$E$3:$N$57,48,FALSE)</f>
        <v>0</v>
      </c>
      <c r="D50" s="155"/>
      <c r="E50" s="160" t="s">
        <v>292</v>
      </c>
      <c r="F50" s="123">
        <f>【03】データ入力!B214</f>
        <v>0</v>
      </c>
      <c r="G50" s="123">
        <f>【03】データ入力!C214</f>
        <v>0</v>
      </c>
      <c r="H50" s="123">
        <f>【03】データ入力!D214</f>
        <v>0</v>
      </c>
      <c r="I50" s="123">
        <f>【03】データ入力!E214</f>
        <v>0</v>
      </c>
      <c r="J50" s="123">
        <f>【03】データ入力!F214</f>
        <v>0</v>
      </c>
      <c r="K50" s="123">
        <f>【03】データ入力!G214</f>
        <v>0</v>
      </c>
      <c r="L50" s="123">
        <f>【03】データ入力!H214</f>
        <v>0</v>
      </c>
      <c r="M50" s="123">
        <f>【03】データ入力!I214</f>
        <v>0</v>
      </c>
      <c r="N50" s="161">
        <f>【03】データ入力!J214</f>
        <v>0</v>
      </c>
      <c r="O50"/>
      <c r="P50"/>
      <c r="Q50"/>
      <c r="R50"/>
      <c r="S50"/>
    </row>
    <row r="51" spans="1:30" ht="18" x14ac:dyDescent="0.45">
      <c r="B51" s="160" t="s">
        <v>295</v>
      </c>
      <c r="C51" s="126">
        <f>HLOOKUP($C$3,$E$3:$N$57,49,FALSE)</f>
        <v>0</v>
      </c>
      <c r="D51" s="156" t="e">
        <f>C51/$C$50</f>
        <v>#DIV/0!</v>
      </c>
      <c r="E51" s="160" t="s">
        <v>295</v>
      </c>
      <c r="F51" s="123">
        <f>【03】データ入力!B215</f>
        <v>0</v>
      </c>
      <c r="G51" s="123">
        <f>【03】データ入力!C215</f>
        <v>0</v>
      </c>
      <c r="H51" s="123">
        <f>【03】データ入力!D215</f>
        <v>0</v>
      </c>
      <c r="I51" s="123">
        <f>【03】データ入力!E215</f>
        <v>0</v>
      </c>
      <c r="J51" s="123">
        <f>【03】データ入力!F215</f>
        <v>0</v>
      </c>
      <c r="K51" s="123">
        <f>【03】データ入力!G215</f>
        <v>0</v>
      </c>
      <c r="L51" s="123">
        <f>【03】データ入力!H215</f>
        <v>0</v>
      </c>
      <c r="M51" s="123">
        <f>【03】データ入力!I215</f>
        <v>0</v>
      </c>
      <c r="N51" s="161">
        <f>【03】データ入力!J215</f>
        <v>0</v>
      </c>
      <c r="O51"/>
      <c r="P51"/>
      <c r="Q51"/>
      <c r="R51"/>
      <c r="S51"/>
    </row>
    <row r="52" spans="1:30" ht="18" x14ac:dyDescent="0.45">
      <c r="B52" s="160" t="s">
        <v>293</v>
      </c>
      <c r="C52" s="126">
        <f>HLOOKUP($C$3,$E$3:$N$57,50,FALSE)</f>
        <v>0</v>
      </c>
      <c r="D52" s="156" t="e">
        <f>C52/$C$50</f>
        <v>#DIV/0!</v>
      </c>
      <c r="E52" s="160" t="s">
        <v>293</v>
      </c>
      <c r="F52" s="123">
        <f>F50-F51</f>
        <v>0</v>
      </c>
      <c r="G52" s="123">
        <f t="shared" ref="G52:N52" si="9">G50-G51</f>
        <v>0</v>
      </c>
      <c r="H52" s="123">
        <f t="shared" si="9"/>
        <v>0</v>
      </c>
      <c r="I52" s="123">
        <f t="shared" si="9"/>
        <v>0</v>
      </c>
      <c r="J52" s="123">
        <f t="shared" si="9"/>
        <v>0</v>
      </c>
      <c r="K52" s="123">
        <f t="shared" si="9"/>
        <v>0</v>
      </c>
      <c r="L52" s="123">
        <f t="shared" si="9"/>
        <v>0</v>
      </c>
      <c r="M52" s="123">
        <f t="shared" si="9"/>
        <v>0</v>
      </c>
      <c r="N52" s="161">
        <f t="shared" si="9"/>
        <v>0</v>
      </c>
      <c r="O52"/>
      <c r="P52"/>
      <c r="Q52"/>
      <c r="R52"/>
      <c r="S52"/>
    </row>
    <row r="53" spans="1:30" s="166" customFormat="1" ht="18.600000000000001" thickBot="1" x14ac:dyDescent="0.5">
      <c r="A53" s="207"/>
      <c r="B53" s="182" t="str">
        <f>E53</f>
        <v>奈良県</v>
      </c>
      <c r="C53" s="189">
        <f>HLOOKUP($C$3,$E$3:$N$57,51,FALSE)</f>
        <v>0</v>
      </c>
      <c r="D53" s="183"/>
      <c r="E53" s="184" t="str">
        <f>【03】データ入力!A219</f>
        <v>奈良県</v>
      </c>
      <c r="F53" s="185">
        <f>【03】データ入力!B219</f>
        <v>0</v>
      </c>
      <c r="G53" s="185">
        <f>【03】データ入力!C219</f>
        <v>0</v>
      </c>
      <c r="H53" s="185">
        <f>【03】データ入力!D219</f>
        <v>0</v>
      </c>
      <c r="I53" s="185">
        <f>【03】データ入力!E219</f>
        <v>0</v>
      </c>
      <c r="J53" s="185">
        <f>【03】データ入力!F219</f>
        <v>0</v>
      </c>
      <c r="K53" s="185">
        <f>【03】データ入力!G219</f>
        <v>0</v>
      </c>
      <c r="L53" s="185">
        <f>【03】データ入力!H219</f>
        <v>0</v>
      </c>
      <c r="M53" s="185">
        <f>【03】データ入力!I219</f>
        <v>0</v>
      </c>
      <c r="N53" s="186">
        <f>【03】データ入力!J219</f>
        <v>0</v>
      </c>
      <c r="O53" s="167"/>
      <c r="P53" s="167"/>
      <c r="Q53" s="167"/>
      <c r="R53" s="167"/>
      <c r="S53" s="167"/>
    </row>
    <row r="54" spans="1:30" ht="18" x14ac:dyDescent="0.45">
      <c r="B54" s="174"/>
      <c r="C54" s="175" t="str">
        <f>HLOOKUP($C$3,$E$3:$N$57,52,FALSE)</f>
        <v>新規人工透析導入患者</v>
      </c>
      <c r="D54" s="176"/>
      <c r="E54" s="177"/>
      <c r="F54" s="178" t="s">
        <v>290</v>
      </c>
      <c r="G54" s="178" t="s">
        <v>290</v>
      </c>
      <c r="H54" s="178" t="s">
        <v>290</v>
      </c>
      <c r="I54" s="178" t="s">
        <v>290</v>
      </c>
      <c r="J54" s="178" t="s">
        <v>290</v>
      </c>
      <c r="K54" s="178" t="s">
        <v>290</v>
      </c>
      <c r="L54" s="178" t="s">
        <v>290</v>
      </c>
      <c r="M54" s="178" t="s">
        <v>290</v>
      </c>
      <c r="N54" s="179" t="s">
        <v>290</v>
      </c>
      <c r="O54"/>
      <c r="P54"/>
      <c r="Q54"/>
      <c r="R54"/>
      <c r="S54"/>
    </row>
    <row r="55" spans="1:30" ht="13.8" x14ac:dyDescent="0.45">
      <c r="B55" s="160" t="s">
        <v>294</v>
      </c>
      <c r="C55" s="126">
        <f>HLOOKUP($C$3,$E$3:$N$57,53,FALSE)</f>
        <v>0</v>
      </c>
      <c r="D55" s="156"/>
      <c r="E55" s="160" t="s">
        <v>294</v>
      </c>
      <c r="F55" s="123">
        <f>【03】データ入力!B230</f>
        <v>0</v>
      </c>
      <c r="G55" s="123">
        <f>【03】データ入力!C230</f>
        <v>0</v>
      </c>
      <c r="H55" s="123">
        <f>【03】データ入力!D230</f>
        <v>0</v>
      </c>
      <c r="I55" s="123">
        <f>【03】データ入力!E230</f>
        <v>0</v>
      </c>
      <c r="J55" s="123">
        <f>【03】データ入力!F230</f>
        <v>0</v>
      </c>
      <c r="K55" s="123">
        <f>【03】データ入力!G230</f>
        <v>0</v>
      </c>
      <c r="L55" s="123">
        <f>【03】データ入力!H230</f>
        <v>0</v>
      </c>
      <c r="M55" s="123">
        <f>【03】データ入力!I230</f>
        <v>0</v>
      </c>
      <c r="N55" s="161">
        <f>【03】データ入力!J230</f>
        <v>0</v>
      </c>
    </row>
    <row r="56" spans="1:30" ht="13.8" x14ac:dyDescent="0.45">
      <c r="B56" s="160" t="s">
        <v>296</v>
      </c>
      <c r="C56" s="165" t="str">
        <f>HLOOKUP($C$3,$E$3:$N$57,54,FALSE)</f>
        <v/>
      </c>
      <c r="D56" s="156"/>
      <c r="E56" s="160" t="s">
        <v>296</v>
      </c>
      <c r="F56" s="123" t="str">
        <f>【03】データ入力!B233</f>
        <v/>
      </c>
      <c r="G56" s="123" t="str">
        <f>【03】データ入力!C233</f>
        <v/>
      </c>
      <c r="H56" s="123" t="str">
        <f>【03】データ入力!D233</f>
        <v/>
      </c>
      <c r="I56" s="123" t="str">
        <f>【03】データ入力!E233</f>
        <v/>
      </c>
      <c r="J56" s="123" t="str">
        <f>【03】データ入力!F233</f>
        <v/>
      </c>
      <c r="K56" s="123" t="str">
        <f>【03】データ入力!G233</f>
        <v/>
      </c>
      <c r="L56" s="123" t="str">
        <f>【03】データ入力!H233</f>
        <v/>
      </c>
      <c r="M56" s="123" t="str">
        <f>【03】データ入力!I233</f>
        <v/>
      </c>
      <c r="N56" s="161" t="str">
        <f>【03】データ入力!J233</f>
        <v/>
      </c>
    </row>
    <row r="57" spans="1:30" ht="14.4" thickBot="1" x14ac:dyDescent="0.5">
      <c r="B57" s="180" t="str">
        <f>E57</f>
        <v>奈良県</v>
      </c>
      <c r="C57" s="187">
        <f>HLOOKUP($C$3,$E$3:$N$57,55,FALSE)</f>
        <v>0</v>
      </c>
      <c r="D57" s="181"/>
      <c r="E57" s="162" t="str">
        <f>【03】データ入力!A234</f>
        <v>奈良県</v>
      </c>
      <c r="F57" s="163">
        <f>【03】データ入力!B234</f>
        <v>0</v>
      </c>
      <c r="G57" s="163">
        <f>【03】データ入力!C234</f>
        <v>0</v>
      </c>
      <c r="H57" s="163">
        <f>【03】データ入力!D234</f>
        <v>0</v>
      </c>
      <c r="I57" s="163">
        <f>【03】データ入力!E234</f>
        <v>0</v>
      </c>
      <c r="J57" s="163">
        <f>【03】データ入力!F234</f>
        <v>0</v>
      </c>
      <c r="K57" s="163">
        <f>【03】データ入力!G234</f>
        <v>0</v>
      </c>
      <c r="L57" s="163">
        <f>【03】データ入力!H234</f>
        <v>0</v>
      </c>
      <c r="M57" s="163">
        <f>【03】データ入力!I234</f>
        <v>0</v>
      </c>
      <c r="N57" s="164">
        <f>【03】データ入力!J234</f>
        <v>0</v>
      </c>
    </row>
    <row r="58" spans="1:30" x14ac:dyDescent="0.45">
      <c r="C58" s="125"/>
    </row>
    <row r="59" spans="1:30" ht="37.200000000000003" customHeight="1" x14ac:dyDescent="0.3">
      <c r="A59" s="224" t="s">
        <v>364</v>
      </c>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6"/>
    </row>
    <row r="60" spans="1:30" s="127" customFormat="1" ht="106.2" customHeight="1" x14ac:dyDescent="0.45">
      <c r="A60" s="227" t="str">
        <f>"生活習慣病発症予防・重症化予防における介入すべき層の見える化（"&amp;【02】鑑!N4&amp;"）"</f>
        <v>生活習慣病発症予防・重症化予防における介入すべき層の見える化（）</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9"/>
      <c r="AA60" s="246" t="str">
        <f>C3</f>
        <v>令和4年度</v>
      </c>
      <c r="AB60" s="246"/>
      <c r="AC60" s="246"/>
      <c r="AD60" s="247"/>
    </row>
    <row r="61" spans="1:30" s="127" customFormat="1" ht="52.8" customHeight="1" x14ac:dyDescent="0.45">
      <c r="A61" s="5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row>
    <row r="62" spans="1:30" ht="37.950000000000003" customHeight="1" x14ac:dyDescent="0.45">
      <c r="A62" s="20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row>
    <row r="63" spans="1:30" ht="37.950000000000003" customHeight="1" x14ac:dyDescent="0.45">
      <c r="A63" s="208"/>
      <c r="B63" s="256" t="s">
        <v>313</v>
      </c>
      <c r="C63" s="255"/>
      <c r="D63" s="255"/>
      <c r="E63" s="128"/>
      <c r="F63" s="255" t="s">
        <v>312</v>
      </c>
      <c r="G63" s="255"/>
      <c r="H63" s="255"/>
      <c r="I63" s="255"/>
      <c r="J63" s="255"/>
      <c r="K63" s="255"/>
      <c r="L63" s="128"/>
      <c r="M63" s="254" t="s">
        <v>269</v>
      </c>
      <c r="N63" s="254"/>
      <c r="O63" s="254"/>
      <c r="P63" s="254"/>
      <c r="Q63" s="254"/>
      <c r="R63" s="254"/>
      <c r="S63" s="254"/>
      <c r="T63" s="254"/>
      <c r="U63" s="254"/>
      <c r="V63" s="254"/>
      <c r="W63" s="254"/>
      <c r="X63" s="254"/>
      <c r="Y63" s="254"/>
      <c r="Z63" s="254"/>
      <c r="AA63" s="254"/>
      <c r="AB63" s="254"/>
      <c r="AC63" s="254"/>
      <c r="AD63" s="254"/>
    </row>
    <row r="64" spans="1:30" ht="37.950000000000003" customHeight="1" x14ac:dyDescent="0.45">
      <c r="A64" s="208"/>
      <c r="B64" s="255"/>
      <c r="C64" s="255"/>
      <c r="D64" s="255"/>
      <c r="E64" s="128"/>
      <c r="F64" s="255"/>
      <c r="G64" s="255"/>
      <c r="H64" s="255"/>
      <c r="I64" s="255"/>
      <c r="J64" s="255"/>
      <c r="K64" s="255"/>
      <c r="L64" s="128"/>
      <c r="M64" s="239" t="s">
        <v>297</v>
      </c>
      <c r="N64" s="239"/>
      <c r="O64" s="239"/>
      <c r="P64" s="239" t="s">
        <v>298</v>
      </c>
      <c r="Q64" s="239"/>
      <c r="R64" s="239"/>
      <c r="S64" s="239"/>
      <c r="T64" s="239"/>
      <c r="U64" s="239"/>
      <c r="V64" s="239" t="s">
        <v>299</v>
      </c>
      <c r="W64" s="239"/>
      <c r="X64" s="239"/>
      <c r="Y64" s="239"/>
      <c r="Z64" s="239"/>
      <c r="AA64" s="239"/>
      <c r="AB64" s="239"/>
      <c r="AC64" s="239"/>
      <c r="AD64" s="239"/>
    </row>
    <row r="65" spans="1:31" ht="37.950000000000003" customHeight="1" x14ac:dyDescent="0.45">
      <c r="A65" s="208"/>
      <c r="B65" s="255"/>
      <c r="C65" s="255"/>
      <c r="D65" s="255"/>
      <c r="E65" s="128"/>
      <c r="F65" s="240" t="s">
        <v>309</v>
      </c>
      <c r="G65" s="240"/>
      <c r="H65" s="240"/>
      <c r="I65" s="240" t="s">
        <v>310</v>
      </c>
      <c r="J65" s="240"/>
      <c r="K65" s="240"/>
      <c r="L65" s="128"/>
      <c r="M65" s="240" t="s">
        <v>18</v>
      </c>
      <c r="N65" s="240"/>
      <c r="O65" s="240"/>
      <c r="P65" s="241" t="s">
        <v>300</v>
      </c>
      <c r="Q65" s="242"/>
      <c r="R65" s="243"/>
      <c r="S65" s="234" t="s">
        <v>301</v>
      </c>
      <c r="T65" s="234"/>
      <c r="U65" s="234"/>
      <c r="V65" s="234" t="s">
        <v>302</v>
      </c>
      <c r="W65" s="234"/>
      <c r="X65" s="234"/>
      <c r="Y65" s="240" t="s">
        <v>22</v>
      </c>
      <c r="Z65" s="240"/>
      <c r="AA65" s="240"/>
      <c r="AB65" s="234" t="s">
        <v>303</v>
      </c>
      <c r="AC65" s="234"/>
      <c r="AD65" s="234"/>
    </row>
    <row r="66" spans="1:31" ht="37.950000000000003" customHeight="1" x14ac:dyDescent="0.45">
      <c r="A66" s="208" t="s">
        <v>314</v>
      </c>
      <c r="B66" s="257" t="str">
        <f>TEXT(C4,"#,###")&amp;"人"</f>
        <v>人</v>
      </c>
      <c r="C66" s="257"/>
      <c r="D66" s="257"/>
      <c r="E66" s="129"/>
      <c r="F66" s="244" t="str">
        <f>TEXT(C7,"#,###")&amp;"人"</f>
        <v>人</v>
      </c>
      <c r="G66" s="235"/>
      <c r="H66" s="235"/>
      <c r="I66" s="244" t="str">
        <f>TEXT(C8,"#,###")&amp;"人"</f>
        <v>人</v>
      </c>
      <c r="J66" s="235"/>
      <c r="K66" s="235"/>
      <c r="L66" s="128"/>
      <c r="M66" s="235" t="str">
        <f>TEXT(C13,"#,###")&amp;"人"</f>
        <v>人</v>
      </c>
      <c r="N66" s="235"/>
      <c r="O66" s="235"/>
      <c r="P66" s="236" t="str">
        <f>TEXT(C18,"#,###")&amp;"人"</f>
        <v>人</v>
      </c>
      <c r="Q66" s="237"/>
      <c r="R66" s="238"/>
      <c r="S66" s="235" t="str">
        <f>TEXT(C23,"#,###")&amp;"人"</f>
        <v>人</v>
      </c>
      <c r="T66" s="235"/>
      <c r="U66" s="235"/>
      <c r="V66" s="235" t="str">
        <f>TEXT(C28,"#,###")&amp;"人"</f>
        <v>人</v>
      </c>
      <c r="W66" s="235"/>
      <c r="X66" s="235"/>
      <c r="Y66" s="235" t="str">
        <f>TEXT(C33,"#,###")&amp;"人"</f>
        <v>人</v>
      </c>
      <c r="Z66" s="235"/>
      <c r="AA66" s="235"/>
      <c r="AB66" s="235" t="str">
        <f>TEXT(C38,"#,###")&amp;"人"</f>
        <v>人</v>
      </c>
      <c r="AC66" s="235"/>
      <c r="AD66" s="235"/>
    </row>
    <row r="67" spans="1:31" ht="165.6" customHeight="1" x14ac:dyDescent="0.45">
      <c r="A67" s="208" t="s">
        <v>315</v>
      </c>
      <c r="B67" s="143"/>
      <c r="C67" s="144"/>
      <c r="D67" s="143"/>
      <c r="E67" s="146"/>
      <c r="F67" s="143"/>
      <c r="G67" s="143"/>
      <c r="H67" s="143"/>
      <c r="I67" s="258"/>
      <c r="J67" s="259"/>
      <c r="K67" s="260"/>
      <c r="L67" s="129"/>
      <c r="M67" s="261" t="e">
        <f>D13</f>
        <v>#DIV/0!</v>
      </c>
      <c r="N67" s="252"/>
      <c r="O67" s="253"/>
      <c r="P67" s="262" t="e">
        <f>D18</f>
        <v>#DIV/0!</v>
      </c>
      <c r="Q67" s="259"/>
      <c r="R67" s="260"/>
      <c r="S67" s="251" t="e">
        <f>D23</f>
        <v>#DIV/0!</v>
      </c>
      <c r="T67" s="252"/>
      <c r="U67" s="253"/>
      <c r="V67" s="251" t="e">
        <f>D28</f>
        <v>#DIV/0!</v>
      </c>
      <c r="W67" s="252"/>
      <c r="X67" s="253"/>
      <c r="Y67" s="251" t="e">
        <f>D33</f>
        <v>#DIV/0!</v>
      </c>
      <c r="Z67" s="252"/>
      <c r="AA67" s="253"/>
      <c r="AB67" s="251" t="e">
        <f>D38</f>
        <v>#DIV/0!</v>
      </c>
      <c r="AC67" s="252"/>
      <c r="AD67" s="253"/>
    </row>
    <row r="68" spans="1:31" ht="37.950000000000003" customHeight="1" x14ac:dyDescent="0.45">
      <c r="A68" s="208" t="s">
        <v>316</v>
      </c>
      <c r="B68" s="142"/>
      <c r="C68" s="145"/>
      <c r="D68" s="142"/>
      <c r="E68" s="128"/>
      <c r="F68" s="142"/>
      <c r="G68" s="142"/>
      <c r="H68" s="142"/>
      <c r="I68" s="248" t="str">
        <f>"（"&amp;C10&amp;"%）"</f>
        <v>（0%）</v>
      </c>
      <c r="J68" s="249"/>
      <c r="K68" s="250"/>
      <c r="L68" s="128"/>
      <c r="M68" s="248" t="str">
        <f>"（"&amp;C15&amp;"%）"</f>
        <v>（0%）</v>
      </c>
      <c r="N68" s="249"/>
      <c r="O68" s="250"/>
      <c r="P68" s="248" t="str">
        <f>"（"&amp;C20&amp;"%）"</f>
        <v>（0%）</v>
      </c>
      <c r="Q68" s="249"/>
      <c r="R68" s="250"/>
      <c r="S68" s="248" t="str">
        <f>"（"&amp;C25&amp;"%）"</f>
        <v>（0%）</v>
      </c>
      <c r="T68" s="249"/>
      <c r="U68" s="250"/>
      <c r="V68" s="248" t="str">
        <f>"（"&amp;C30&amp;"%）"</f>
        <v>（0%）</v>
      </c>
      <c r="W68" s="249"/>
      <c r="X68" s="250"/>
      <c r="Y68" s="248" t="str">
        <f>"（"&amp;C35&amp;"%）"</f>
        <v>（0%）</v>
      </c>
      <c r="Z68" s="249"/>
      <c r="AA68" s="250"/>
      <c r="AB68" s="248" t="str">
        <f>"（"&amp;C40&amp;"%）"</f>
        <v>（0%）</v>
      </c>
      <c r="AC68" s="249"/>
      <c r="AD68" s="250"/>
    </row>
    <row r="69" spans="1:31" ht="37.950000000000003" customHeight="1" x14ac:dyDescent="0.45">
      <c r="A69" s="208"/>
      <c r="B69" s="130"/>
      <c r="C69" s="131"/>
      <c r="D69" s="131"/>
      <c r="E69" s="132"/>
      <c r="F69" s="130"/>
      <c r="G69" s="130"/>
      <c r="H69" s="130"/>
      <c r="I69" s="147"/>
      <c r="J69" s="148"/>
      <c r="K69" s="130"/>
      <c r="L69" s="132"/>
      <c r="M69" s="130"/>
      <c r="N69" s="130"/>
      <c r="O69" s="130"/>
      <c r="P69" s="130"/>
      <c r="Q69" s="130"/>
      <c r="R69" s="130"/>
      <c r="S69" s="130"/>
      <c r="T69" s="130"/>
      <c r="U69" s="130"/>
      <c r="V69" s="130"/>
      <c r="W69" s="130"/>
      <c r="X69" s="130"/>
      <c r="Y69" s="130"/>
      <c r="Z69" s="130"/>
      <c r="AA69" s="130"/>
      <c r="AB69" s="130"/>
      <c r="AC69" s="130"/>
      <c r="AD69" s="130"/>
    </row>
    <row r="70" spans="1:31" ht="37.950000000000003" customHeight="1" x14ac:dyDescent="0.45">
      <c r="A70" s="208"/>
      <c r="B70" s="128"/>
      <c r="C70" s="133"/>
      <c r="D70" s="133"/>
      <c r="E70" s="132"/>
      <c r="F70" s="132"/>
      <c r="G70" s="132"/>
      <c r="H70" s="132"/>
      <c r="I70" s="132"/>
      <c r="J70" s="149"/>
      <c r="K70" s="132"/>
      <c r="L70" s="132"/>
      <c r="M70" s="132"/>
      <c r="N70" s="132"/>
      <c r="O70" s="132"/>
      <c r="P70" s="134"/>
      <c r="Q70" s="134"/>
      <c r="R70" s="134"/>
      <c r="S70" s="134"/>
      <c r="T70" s="134"/>
      <c r="U70" s="134"/>
      <c r="V70" s="128"/>
      <c r="W70" s="128"/>
      <c r="X70" s="128"/>
      <c r="Y70" s="128"/>
      <c r="Z70" s="128"/>
      <c r="AA70" s="128"/>
      <c r="AB70" s="128"/>
      <c r="AC70" s="128"/>
      <c r="AD70" s="128"/>
    </row>
    <row r="71" spans="1:31" ht="37.950000000000003" customHeight="1" x14ac:dyDescent="0.45">
      <c r="A71" s="208"/>
      <c r="B71" s="128"/>
      <c r="C71" s="133"/>
      <c r="D71" s="133"/>
      <c r="E71" s="132"/>
      <c r="F71" s="132"/>
      <c r="G71" s="132"/>
      <c r="H71" s="132"/>
      <c r="I71" s="132"/>
      <c r="J71" s="149"/>
      <c r="K71" s="132"/>
      <c r="L71" s="132"/>
      <c r="M71" s="132"/>
      <c r="N71" s="132"/>
      <c r="O71" s="132"/>
      <c r="P71" s="274" t="s">
        <v>305</v>
      </c>
      <c r="Q71" s="274"/>
      <c r="R71" s="274"/>
      <c r="S71" s="274"/>
      <c r="T71" s="274"/>
      <c r="U71" s="274"/>
      <c r="V71" s="134"/>
      <c r="W71" s="134"/>
      <c r="X71" s="134"/>
      <c r="Y71" s="128"/>
      <c r="Z71" s="128"/>
      <c r="AA71" s="128"/>
      <c r="AB71" s="128"/>
      <c r="AC71" s="128"/>
      <c r="AD71" s="128"/>
    </row>
    <row r="72" spans="1:31" ht="37.950000000000003" customHeight="1" x14ac:dyDescent="0.45">
      <c r="A72" s="208"/>
      <c r="B72" s="128"/>
      <c r="C72" s="133"/>
      <c r="D72" s="133"/>
      <c r="E72" s="132"/>
      <c r="F72" s="132"/>
      <c r="G72" s="132"/>
      <c r="H72" s="132"/>
      <c r="I72" s="132"/>
      <c r="J72" s="149"/>
      <c r="K72" s="132"/>
      <c r="L72" s="132"/>
      <c r="M72" s="132"/>
      <c r="N72" s="132"/>
      <c r="O72" s="132"/>
      <c r="P72" s="263" t="s">
        <v>306</v>
      </c>
      <c r="Q72" s="264"/>
      <c r="R72" s="265"/>
      <c r="S72" s="266" t="s">
        <v>307</v>
      </c>
      <c r="T72" s="266"/>
      <c r="U72" s="266"/>
      <c r="V72" s="134"/>
      <c r="W72" s="134"/>
      <c r="X72" s="134"/>
      <c r="Y72" s="128"/>
      <c r="Z72" s="128"/>
      <c r="AA72" s="128"/>
      <c r="AB72" s="128"/>
      <c r="AC72" s="128"/>
      <c r="AD72" s="128"/>
    </row>
    <row r="73" spans="1:31" ht="37.950000000000003" customHeight="1" x14ac:dyDescent="0.45">
      <c r="A73" s="208"/>
      <c r="B73" s="128"/>
      <c r="C73" s="133"/>
      <c r="D73" s="133"/>
      <c r="E73" s="132"/>
      <c r="F73" s="132"/>
      <c r="G73" s="132"/>
      <c r="H73" s="132"/>
      <c r="I73" s="132"/>
      <c r="J73" s="149"/>
      <c r="K73" s="132"/>
      <c r="L73" s="132"/>
      <c r="M73" s="132"/>
      <c r="N73" s="132"/>
      <c r="O73" s="132"/>
      <c r="P73" s="267" t="s">
        <v>308</v>
      </c>
      <c r="Q73" s="268"/>
      <c r="R73" s="269"/>
      <c r="S73" s="240" t="s">
        <v>308</v>
      </c>
      <c r="T73" s="240"/>
      <c r="U73" s="240"/>
      <c r="V73" s="135"/>
      <c r="W73" s="135"/>
      <c r="X73" s="135"/>
      <c r="Y73" s="128"/>
      <c r="Z73" s="128"/>
      <c r="AA73" s="128"/>
      <c r="AB73" s="128"/>
      <c r="AC73" s="128"/>
      <c r="AD73" s="128"/>
    </row>
    <row r="74" spans="1:31" ht="37.950000000000003" customHeight="1" x14ac:dyDescent="0.45">
      <c r="A74" s="208"/>
      <c r="B74" s="128"/>
      <c r="C74" s="133"/>
      <c r="D74" s="136"/>
      <c r="E74" s="137"/>
      <c r="F74" s="137"/>
      <c r="G74" s="137"/>
      <c r="H74" s="137"/>
      <c r="I74" s="137"/>
      <c r="J74" s="150"/>
      <c r="K74" s="137"/>
      <c r="L74" s="137"/>
      <c r="M74" s="137"/>
      <c r="N74" s="137"/>
      <c r="O74" s="137"/>
      <c r="P74" s="270" t="str">
        <f>TEXT(C42,"#,###")&amp;"人"</f>
        <v>人</v>
      </c>
      <c r="Q74" s="271"/>
      <c r="R74" s="272"/>
      <c r="S74" s="273" t="str">
        <f>TEXT(C46,"#,###")&amp;"人"</f>
        <v>人</v>
      </c>
      <c r="T74" s="273"/>
      <c r="U74" s="273"/>
      <c r="V74" s="134"/>
      <c r="W74" s="134"/>
      <c r="X74" s="134"/>
      <c r="Y74" s="128"/>
      <c r="Z74" s="128"/>
      <c r="AA74" s="128"/>
      <c r="AB74" s="128"/>
      <c r="AC74" s="128"/>
      <c r="AD74" s="128"/>
    </row>
    <row r="75" spans="1:31" ht="165.6" customHeight="1" x14ac:dyDescent="0.45">
      <c r="A75" s="208"/>
      <c r="B75" s="138"/>
      <c r="C75" s="139"/>
      <c r="D75" s="140"/>
      <c r="E75" s="140"/>
      <c r="F75" s="140"/>
      <c r="G75" s="140"/>
      <c r="H75" s="140"/>
      <c r="I75" s="140"/>
      <c r="J75" s="151"/>
      <c r="K75" s="140"/>
      <c r="L75" s="140"/>
      <c r="M75" s="138"/>
      <c r="N75" s="138"/>
      <c r="O75" s="138"/>
      <c r="P75" s="262" t="e">
        <f>D42</f>
        <v>#DIV/0!</v>
      </c>
      <c r="Q75" s="259"/>
      <c r="R75" s="260"/>
      <c r="S75" s="251" t="e">
        <f>D46</f>
        <v>#DIV/0!</v>
      </c>
      <c r="T75" s="252"/>
      <c r="U75" s="253"/>
      <c r="V75" s="138"/>
      <c r="W75" s="138"/>
      <c r="X75" s="138"/>
      <c r="Y75" s="138"/>
      <c r="Z75" s="138"/>
      <c r="AA75" s="138"/>
      <c r="AB75" s="138"/>
      <c r="AC75" s="138"/>
      <c r="AD75" s="138"/>
    </row>
    <row r="76" spans="1:31" ht="37.799999999999997" customHeight="1" x14ac:dyDescent="0.45">
      <c r="A76" s="208"/>
      <c r="B76" s="138"/>
      <c r="C76" s="139"/>
      <c r="D76" s="140"/>
      <c r="E76" s="140"/>
      <c r="F76" s="140"/>
      <c r="G76" s="140"/>
      <c r="H76" s="140"/>
      <c r="I76" s="233" t="s">
        <v>317</v>
      </c>
      <c r="J76" s="233"/>
      <c r="K76" s="233"/>
      <c r="L76" s="233"/>
      <c r="M76" s="138"/>
      <c r="N76" s="138"/>
      <c r="O76" s="138"/>
      <c r="P76" s="248" t="str">
        <f>"（"&amp;C44&amp;"%）"</f>
        <v>（0%）</v>
      </c>
      <c r="Q76" s="249"/>
      <c r="R76" s="250"/>
      <c r="S76" s="248" t="str">
        <f>"（"&amp;C48&amp;"%）"</f>
        <v>（0%）</v>
      </c>
      <c r="T76" s="249"/>
      <c r="U76" s="250"/>
      <c r="V76" s="138"/>
      <c r="W76" s="138"/>
      <c r="X76" s="138"/>
      <c r="Y76" s="138"/>
      <c r="Z76" s="138"/>
      <c r="AA76" s="138"/>
      <c r="AB76" s="138"/>
      <c r="AC76" s="138"/>
      <c r="AD76" s="138"/>
    </row>
    <row r="77" spans="1:31" ht="37.950000000000003" customHeight="1" x14ac:dyDescent="0.45">
      <c r="A77" s="208"/>
      <c r="B77" s="128"/>
      <c r="C77" s="133"/>
      <c r="D77" s="132"/>
      <c r="E77" s="132"/>
      <c r="F77" s="132"/>
      <c r="G77" s="132"/>
      <c r="H77" s="132"/>
      <c r="I77" s="245" t="str">
        <f>TEXT(C50,"#,###")&amp;"人"</f>
        <v>人</v>
      </c>
      <c r="J77" s="245"/>
      <c r="K77" s="245"/>
      <c r="L77" s="245"/>
      <c r="M77" s="128"/>
      <c r="N77" s="128"/>
      <c r="O77" s="128"/>
      <c r="P77" s="128"/>
      <c r="Q77" s="128"/>
      <c r="R77" s="128"/>
      <c r="S77" s="128"/>
      <c r="T77" s="128"/>
      <c r="U77" s="128"/>
      <c r="V77" s="128"/>
      <c r="W77" s="128"/>
      <c r="X77" s="128"/>
      <c r="Y77" s="128"/>
      <c r="Z77" s="128"/>
      <c r="AA77" s="141"/>
      <c r="AB77" s="141"/>
      <c r="AC77" s="141"/>
      <c r="AD77" s="141"/>
    </row>
    <row r="78" spans="1:31" ht="37.950000000000003" customHeight="1" x14ac:dyDescent="0.45">
      <c r="A78" s="208"/>
      <c r="B78" s="128"/>
      <c r="C78" s="133"/>
      <c r="D78" s="132"/>
      <c r="E78" s="132"/>
      <c r="F78" s="132"/>
      <c r="G78" s="132"/>
      <c r="H78" s="132"/>
      <c r="I78" s="132"/>
      <c r="J78" s="149"/>
      <c r="K78" s="132"/>
      <c r="L78" s="132"/>
      <c r="M78" s="132"/>
      <c r="N78" s="278" t="s">
        <v>304</v>
      </c>
      <c r="O78" s="278"/>
      <c r="P78" s="278"/>
      <c r="Q78" s="128"/>
      <c r="R78" s="128"/>
      <c r="S78" s="128"/>
      <c r="T78" s="128"/>
      <c r="U78" s="128"/>
      <c r="V78" s="128"/>
      <c r="W78" s="128"/>
      <c r="X78" s="128"/>
      <c r="Y78" s="128"/>
      <c r="Z78" s="128"/>
      <c r="AA78" s="128"/>
      <c r="AB78" s="141"/>
      <c r="AC78" s="134"/>
      <c r="AD78" s="134"/>
      <c r="AE78" s="134"/>
    </row>
    <row r="79" spans="1:31" ht="37.950000000000003" customHeight="1" x14ac:dyDescent="0.45">
      <c r="A79" s="208"/>
      <c r="B79" s="128"/>
      <c r="C79" s="133"/>
      <c r="D79" s="132"/>
      <c r="E79" s="132"/>
      <c r="F79" s="132"/>
      <c r="G79" s="132"/>
      <c r="H79" s="132"/>
      <c r="I79" s="132"/>
      <c r="J79" s="149"/>
      <c r="K79" s="132"/>
      <c r="L79" s="132"/>
      <c r="M79" s="132"/>
      <c r="N79" s="240" t="s">
        <v>291</v>
      </c>
      <c r="O79" s="240"/>
      <c r="P79" s="240"/>
      <c r="Q79" s="128"/>
      <c r="R79" s="128"/>
      <c r="S79" s="128"/>
      <c r="T79" s="128"/>
      <c r="U79" s="128"/>
      <c r="V79" s="128"/>
      <c r="W79" s="128"/>
      <c r="X79" s="128"/>
      <c r="Y79" s="128"/>
      <c r="Z79" s="128"/>
      <c r="AA79" s="128"/>
      <c r="AB79" s="141"/>
      <c r="AC79" s="134"/>
      <c r="AD79" s="134"/>
      <c r="AE79" s="134"/>
    </row>
    <row r="80" spans="1:31" ht="37.950000000000003" customHeight="1" x14ac:dyDescent="0.45">
      <c r="A80" s="208"/>
      <c r="B80" s="128"/>
      <c r="C80" s="133"/>
      <c r="D80" s="132"/>
      <c r="E80" s="132"/>
      <c r="F80" s="132"/>
      <c r="G80" s="132"/>
      <c r="H80" s="132"/>
      <c r="I80" s="132"/>
      <c r="J80" s="149"/>
      <c r="K80" s="137"/>
      <c r="L80" s="137"/>
      <c r="M80" s="137"/>
      <c r="N80" s="273" t="str">
        <f>TEXT(C51,"#,###")&amp;"人"</f>
        <v>人</v>
      </c>
      <c r="O80" s="273"/>
      <c r="P80" s="273"/>
      <c r="Q80" s="128"/>
      <c r="R80" s="128"/>
      <c r="S80" s="128"/>
      <c r="T80" s="128"/>
      <c r="U80" s="128"/>
      <c r="V80" s="128"/>
      <c r="W80" s="128"/>
      <c r="X80" s="128"/>
      <c r="Y80" s="128"/>
      <c r="Z80" s="128"/>
      <c r="AA80" s="128"/>
      <c r="AB80" s="141"/>
      <c r="AC80" s="134"/>
      <c r="AD80" s="134"/>
      <c r="AE80" s="134"/>
    </row>
    <row r="81" spans="1:31" ht="165.6" customHeight="1" x14ac:dyDescent="0.45">
      <c r="A81" s="208"/>
      <c r="B81" s="128"/>
      <c r="C81" s="133"/>
      <c r="D81" s="132"/>
      <c r="E81" s="132"/>
      <c r="F81" s="132"/>
      <c r="G81" s="132"/>
      <c r="H81" s="132"/>
      <c r="I81" s="132"/>
      <c r="J81" s="132"/>
      <c r="K81" s="132"/>
      <c r="L81" s="132"/>
      <c r="M81" s="132"/>
      <c r="N81" s="251" t="e">
        <f>D51</f>
        <v>#DIV/0!</v>
      </c>
      <c r="O81" s="252"/>
      <c r="P81" s="253"/>
      <c r="Q81" s="128"/>
      <c r="R81" s="128"/>
      <c r="S81" s="128"/>
      <c r="T81" s="128"/>
      <c r="U81" s="128"/>
      <c r="V81" s="128"/>
      <c r="W81" s="128"/>
      <c r="X81" s="128"/>
      <c r="Y81" s="128"/>
      <c r="Z81" s="128"/>
      <c r="AA81" s="128"/>
      <c r="AB81" s="141"/>
      <c r="AC81" s="141"/>
      <c r="AD81" s="141"/>
      <c r="AE81" s="141"/>
    </row>
    <row r="82" spans="1:31" ht="37.950000000000003" customHeight="1" x14ac:dyDescent="0.45">
      <c r="A82" s="208"/>
      <c r="B82" s="128"/>
      <c r="C82" s="133"/>
      <c r="D82" s="132"/>
      <c r="E82" s="132"/>
      <c r="F82" s="132"/>
      <c r="G82" s="132"/>
      <c r="H82" s="132"/>
      <c r="I82" s="132"/>
      <c r="J82" s="132"/>
      <c r="K82" s="132"/>
      <c r="L82" s="132"/>
      <c r="M82" s="132"/>
      <c r="N82" s="248" t="str">
        <f>"（"&amp;C53&amp;"%）"</f>
        <v>（0%）</v>
      </c>
      <c r="O82" s="249"/>
      <c r="P82" s="250"/>
      <c r="Q82" s="128"/>
      <c r="R82" s="128"/>
      <c r="S82" s="128"/>
      <c r="T82" s="128"/>
      <c r="U82" s="128"/>
      <c r="V82" s="128"/>
      <c r="W82" s="128"/>
      <c r="X82" s="128"/>
      <c r="Y82" s="128"/>
      <c r="Z82" s="128"/>
      <c r="AA82" s="128"/>
      <c r="AB82" s="141"/>
      <c r="AC82" s="134"/>
      <c r="AD82" s="134"/>
      <c r="AE82" s="134"/>
    </row>
    <row r="83" spans="1:31" ht="37.950000000000003" customHeight="1" x14ac:dyDescent="0.45">
      <c r="A83" s="208"/>
      <c r="B83" s="128"/>
      <c r="C83" s="133"/>
      <c r="D83" s="132"/>
      <c r="E83" s="132"/>
      <c r="F83" s="132"/>
      <c r="G83" s="132"/>
      <c r="H83" s="132"/>
      <c r="I83" s="132"/>
      <c r="J83" s="132"/>
      <c r="K83" s="132"/>
      <c r="L83" s="132"/>
      <c r="M83" s="132"/>
      <c r="N83" s="128"/>
      <c r="O83" s="128"/>
      <c r="P83" s="128"/>
      <c r="Q83" s="128"/>
      <c r="R83" s="128"/>
      <c r="S83" s="128"/>
      <c r="T83" s="128"/>
      <c r="U83" s="128"/>
      <c r="V83" s="128"/>
      <c r="W83" s="128"/>
      <c r="X83" s="128"/>
      <c r="Y83" s="128"/>
      <c r="Z83" s="128"/>
      <c r="AA83" s="128"/>
      <c r="AB83" s="141"/>
      <c r="AC83" s="134"/>
      <c r="AD83" s="134"/>
      <c r="AE83" s="134"/>
    </row>
    <row r="84" spans="1:31" ht="37.950000000000003" customHeight="1" x14ac:dyDescent="0.45">
      <c r="A84" s="208"/>
      <c r="B84" s="128"/>
      <c r="C84" s="133"/>
      <c r="D84" s="132"/>
      <c r="E84" s="132"/>
      <c r="F84" s="132"/>
      <c r="G84" s="132"/>
      <c r="H84" s="132"/>
      <c r="I84" s="132"/>
      <c r="J84" s="132"/>
      <c r="K84" s="132"/>
      <c r="L84" s="132"/>
      <c r="M84" s="132"/>
      <c r="N84" s="276" t="s">
        <v>304</v>
      </c>
      <c r="O84" s="276"/>
      <c r="P84" s="276"/>
      <c r="Q84" s="128"/>
      <c r="R84" s="128"/>
      <c r="S84" s="128"/>
      <c r="T84" s="128"/>
      <c r="U84" s="128"/>
      <c r="V84" s="128"/>
      <c r="W84" s="128"/>
      <c r="X84" s="128"/>
      <c r="Y84" s="128"/>
      <c r="Z84" s="128"/>
      <c r="AA84" s="128"/>
      <c r="AB84" s="141"/>
      <c r="AC84" s="134"/>
      <c r="AD84" s="134"/>
      <c r="AE84" s="134"/>
    </row>
    <row r="85" spans="1:31" ht="37.950000000000003" customHeight="1" x14ac:dyDescent="0.45">
      <c r="A85" s="208"/>
      <c r="B85" s="128"/>
      <c r="C85" s="133"/>
      <c r="D85" s="132"/>
      <c r="E85" s="132"/>
      <c r="F85" s="132"/>
      <c r="G85" s="132"/>
      <c r="H85" s="132"/>
      <c r="I85" s="132"/>
      <c r="J85" s="132"/>
      <c r="K85" s="132"/>
      <c r="L85" s="132"/>
      <c r="M85" s="132"/>
      <c r="N85" s="240" t="s">
        <v>311</v>
      </c>
      <c r="O85" s="240"/>
      <c r="P85" s="240"/>
      <c r="Q85" s="128"/>
      <c r="R85" s="128"/>
      <c r="S85" s="128"/>
      <c r="T85" s="128"/>
      <c r="U85" s="128"/>
      <c r="V85" s="128"/>
      <c r="W85" s="128"/>
      <c r="X85" s="128"/>
      <c r="Y85" s="128"/>
      <c r="Z85" s="128"/>
      <c r="AA85" s="128"/>
      <c r="AB85" s="141"/>
      <c r="AC85" s="134"/>
      <c r="AD85" s="134"/>
      <c r="AE85" s="134"/>
    </row>
    <row r="86" spans="1:31" ht="37.950000000000003" customHeight="1" x14ac:dyDescent="0.25">
      <c r="A86" s="208"/>
      <c r="B86" s="128"/>
      <c r="C86" s="136"/>
      <c r="D86" s="137"/>
      <c r="E86" s="137"/>
      <c r="F86" s="137"/>
      <c r="G86" s="137"/>
      <c r="H86" s="137"/>
      <c r="I86" s="137"/>
      <c r="J86" s="137"/>
      <c r="K86" s="137"/>
      <c r="L86" s="137"/>
      <c r="M86" s="137"/>
      <c r="N86" s="277" t="str">
        <f>TEXT(C55,"#,###")&amp;"人"</f>
        <v>人</v>
      </c>
      <c r="O86" s="277"/>
      <c r="P86" s="277"/>
      <c r="Q86" s="128"/>
      <c r="R86" s="128"/>
      <c r="S86" s="128"/>
      <c r="T86" s="128"/>
      <c r="U86" s="128"/>
      <c r="V86" s="128"/>
      <c r="W86" s="128"/>
      <c r="X86" s="128"/>
      <c r="Y86" s="128"/>
      <c r="Z86" s="128"/>
      <c r="AA86" s="128"/>
      <c r="AB86" s="141"/>
      <c r="AC86" s="134"/>
      <c r="AD86" s="134"/>
      <c r="AE86" s="134"/>
    </row>
    <row r="87" spans="1:31" ht="165.6" customHeight="1" x14ac:dyDescent="0.45">
      <c r="A87" s="208"/>
      <c r="B87" s="128"/>
      <c r="C87" s="128"/>
      <c r="D87" s="128"/>
      <c r="E87" s="128"/>
      <c r="F87" s="128"/>
      <c r="G87" s="128"/>
      <c r="H87" s="128"/>
      <c r="I87" s="128"/>
      <c r="J87" s="128"/>
      <c r="K87" s="128"/>
      <c r="L87" s="128"/>
      <c r="M87" s="128"/>
      <c r="N87" s="275" t="s">
        <v>318</v>
      </c>
      <c r="O87" s="252"/>
      <c r="P87" s="253"/>
      <c r="Q87" s="128"/>
      <c r="R87" s="128"/>
      <c r="S87" s="128"/>
      <c r="T87" s="128"/>
      <c r="U87" s="128"/>
      <c r="V87" s="128"/>
      <c r="W87" s="128"/>
      <c r="X87" s="128"/>
      <c r="Y87" s="128"/>
      <c r="Z87" s="128"/>
      <c r="AA87" s="128"/>
      <c r="AB87" s="141"/>
      <c r="AC87" s="141"/>
      <c r="AD87" s="141"/>
      <c r="AE87" s="141"/>
    </row>
    <row r="88" spans="1:31" ht="37.950000000000003" customHeight="1" x14ac:dyDescent="0.45">
      <c r="A88" s="208"/>
      <c r="B88" s="128"/>
      <c r="C88" s="128"/>
      <c r="D88" s="128"/>
      <c r="E88" s="128"/>
      <c r="F88" s="128"/>
      <c r="G88" s="128"/>
      <c r="H88" s="128"/>
      <c r="I88" s="128"/>
      <c r="J88" s="128"/>
      <c r="K88" s="128"/>
      <c r="L88" s="128"/>
      <c r="M88" s="128"/>
      <c r="N88" s="248" t="str">
        <f>"（"&amp;C57&amp;"）"</f>
        <v>（0）</v>
      </c>
      <c r="O88" s="249"/>
      <c r="P88" s="250"/>
      <c r="Q88" s="128"/>
      <c r="R88" s="128"/>
      <c r="S88" s="128"/>
      <c r="T88" s="128"/>
      <c r="U88" s="128"/>
      <c r="V88" s="128"/>
      <c r="W88" s="128"/>
      <c r="X88" s="128"/>
      <c r="Y88" s="128"/>
      <c r="Z88" s="128"/>
      <c r="AA88" s="128"/>
      <c r="AB88" s="141"/>
      <c r="AC88" s="134"/>
      <c r="AD88" s="134"/>
      <c r="AE88" s="134"/>
    </row>
  </sheetData>
  <mergeCells count="65">
    <mergeCell ref="N88:P88"/>
    <mergeCell ref="N84:P84"/>
    <mergeCell ref="N85:P85"/>
    <mergeCell ref="N86:P86"/>
    <mergeCell ref="N78:P78"/>
    <mergeCell ref="N79:P79"/>
    <mergeCell ref="N80:P80"/>
    <mergeCell ref="S75:U75"/>
    <mergeCell ref="P71:U71"/>
    <mergeCell ref="N81:P81"/>
    <mergeCell ref="N82:P82"/>
    <mergeCell ref="N87:P87"/>
    <mergeCell ref="M67:O67"/>
    <mergeCell ref="P67:R67"/>
    <mergeCell ref="S67:U67"/>
    <mergeCell ref="I66:K66"/>
    <mergeCell ref="S76:U76"/>
    <mergeCell ref="I68:K68"/>
    <mergeCell ref="M68:O68"/>
    <mergeCell ref="P68:R68"/>
    <mergeCell ref="S68:U68"/>
    <mergeCell ref="P72:R72"/>
    <mergeCell ref="S72:U72"/>
    <mergeCell ref="P73:R73"/>
    <mergeCell ref="S73:U73"/>
    <mergeCell ref="P74:R74"/>
    <mergeCell ref="S74:U74"/>
    <mergeCell ref="P75:R75"/>
    <mergeCell ref="I65:K65"/>
    <mergeCell ref="F63:K64"/>
    <mergeCell ref="B63:D65"/>
    <mergeCell ref="B66:D66"/>
    <mergeCell ref="I67:K67"/>
    <mergeCell ref="I77:L77"/>
    <mergeCell ref="AA60:AD60"/>
    <mergeCell ref="P76:R76"/>
    <mergeCell ref="V67:X67"/>
    <mergeCell ref="Y67:AA67"/>
    <mergeCell ref="AB67:AD67"/>
    <mergeCell ref="V68:X68"/>
    <mergeCell ref="Y68:AA68"/>
    <mergeCell ref="AB68:AD68"/>
    <mergeCell ref="Y66:AA66"/>
    <mergeCell ref="AB66:AD66"/>
    <mergeCell ref="S66:U66"/>
    <mergeCell ref="P64:U64"/>
    <mergeCell ref="M63:AD63"/>
    <mergeCell ref="V64:AD64"/>
    <mergeCell ref="Y65:AA65"/>
    <mergeCell ref="A1:D2"/>
    <mergeCell ref="A59:AD59"/>
    <mergeCell ref="A60:Z60"/>
    <mergeCell ref="E2:N2"/>
    <mergeCell ref="I76:L76"/>
    <mergeCell ref="AB65:AD65"/>
    <mergeCell ref="V65:X65"/>
    <mergeCell ref="M66:O66"/>
    <mergeCell ref="P66:R66"/>
    <mergeCell ref="V66:X66"/>
    <mergeCell ref="M64:O64"/>
    <mergeCell ref="M65:O65"/>
    <mergeCell ref="P65:R65"/>
    <mergeCell ref="S65:U65"/>
    <mergeCell ref="F66:H66"/>
    <mergeCell ref="F65:H65"/>
  </mergeCells>
  <phoneticPr fontId="1"/>
  <dataValidations count="1">
    <dataValidation type="list" allowBlank="1" showInputMessage="1" showErrorMessage="1" sqref="C3" xr:uid="{E4869670-CB70-46EB-AC1B-1DF239F582F5}">
      <formula1>$F$3:$N$3</formula1>
    </dataValidation>
  </dataValidations>
  <printOptions horizontalCentered="1"/>
  <pageMargins left="0.70866141732283472" right="0.70866141732283472" top="0.74803149606299213" bottom="0.74803149606299213" header="0.31496062992125984" footer="0.31496062992125984"/>
  <pageSetup paperSize="9" scale="26" orientation="landscape" r:id="rId1"/>
  <headerFooter>
    <oddFooter>&amp;C&amp;"BIZ UDPゴシック,標準"&amp;22&amp;A</oddFooter>
  </headerFooter>
  <colBreaks count="1" manualBreakCount="1">
    <brk id="30" min="2" max="7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806D-6E20-442C-8D63-6D4181E2E3C6}">
  <sheetPr>
    <pageSetUpPr fitToPage="1"/>
  </sheetPr>
  <dimension ref="A1:N27"/>
  <sheetViews>
    <sheetView view="pageBreakPreview" zoomScale="26" zoomScaleNormal="34" zoomScaleSheetLayoutView="34" workbookViewId="0">
      <selection activeCell="D12" sqref="D12:H12"/>
    </sheetView>
  </sheetViews>
  <sheetFormatPr defaultColWidth="8.69921875" defaultRowHeight="45.6" x14ac:dyDescent="0.45"/>
  <cols>
    <col min="1" max="1" width="10.69921875" style="9" customWidth="1"/>
    <col min="2" max="3" width="35.19921875" style="8" customWidth="1"/>
    <col min="4" max="4" width="85.69921875" style="8" customWidth="1"/>
    <col min="5" max="5" width="127.3984375" style="9" customWidth="1"/>
    <col min="6" max="7" width="16.19921875" style="10" customWidth="1"/>
    <col min="8" max="8" width="52" style="10" customWidth="1"/>
    <col min="9" max="9" width="19.8984375" style="8" customWidth="1"/>
    <col min="10" max="10" width="38.69921875" style="8" customWidth="1"/>
    <col min="11" max="11" width="68.5" style="8" customWidth="1"/>
    <col min="12" max="12" width="15.3984375" style="8" customWidth="1"/>
    <col min="13" max="13" width="87" style="11" customWidth="1"/>
    <col min="14" max="16384" width="8.69921875" style="8"/>
  </cols>
  <sheetData>
    <row r="1" spans="1:14" s="4" customFormat="1" ht="77.400000000000006" x14ac:dyDescent="0.45">
      <c r="A1" s="3" t="s">
        <v>58</v>
      </c>
      <c r="E1" s="5"/>
      <c r="F1" s="6"/>
      <c r="G1" s="6"/>
      <c r="H1" s="6"/>
      <c r="K1" s="279" t="s">
        <v>356</v>
      </c>
      <c r="L1" s="279"/>
      <c r="M1" s="279"/>
    </row>
    <row r="2" spans="1:14" x14ac:dyDescent="0.45">
      <c r="A2" s="7"/>
    </row>
    <row r="3" spans="1:14" ht="77.400000000000006" x14ac:dyDescent="0.45">
      <c r="A3" s="3" t="s">
        <v>59</v>
      </c>
    </row>
    <row r="4" spans="1:14" s="9" customFormat="1" ht="50.4" customHeight="1" x14ac:dyDescent="0.45">
      <c r="A4" s="280" t="s">
        <v>60</v>
      </c>
      <c r="B4" s="281" t="s">
        <v>61</v>
      </c>
      <c r="C4" s="282"/>
      <c r="D4" s="284" t="s">
        <v>62</v>
      </c>
      <c r="E4" s="284"/>
      <c r="F4" s="284"/>
      <c r="G4" s="284"/>
      <c r="H4" s="285"/>
      <c r="I4" s="281" t="s">
        <v>63</v>
      </c>
      <c r="J4" s="281"/>
      <c r="K4" s="281"/>
      <c r="L4" s="281"/>
      <c r="M4" s="282" t="s">
        <v>64</v>
      </c>
    </row>
    <row r="5" spans="1:14" s="9" customFormat="1" ht="87.6" customHeight="1" x14ac:dyDescent="0.45">
      <c r="A5" s="280"/>
      <c r="B5" s="281"/>
      <c r="C5" s="283"/>
      <c r="D5" s="12" t="s">
        <v>65</v>
      </c>
      <c r="E5" s="12" t="s">
        <v>66</v>
      </c>
      <c r="F5" s="13" t="s">
        <v>67</v>
      </c>
      <c r="G5" s="14" t="s">
        <v>68</v>
      </c>
      <c r="H5" s="12" t="s">
        <v>69</v>
      </c>
      <c r="I5" s="12" t="s">
        <v>70</v>
      </c>
      <c r="J5" s="12" t="s">
        <v>71</v>
      </c>
      <c r="K5" s="12" t="s">
        <v>72</v>
      </c>
      <c r="L5" s="15" t="s">
        <v>73</v>
      </c>
      <c r="M5" s="283"/>
    </row>
    <row r="6" spans="1:14" s="23" customFormat="1" ht="201.6" customHeight="1" x14ac:dyDescent="0.45">
      <c r="A6" s="16">
        <v>1</v>
      </c>
      <c r="B6" s="286" t="s">
        <v>74</v>
      </c>
      <c r="C6" s="288"/>
      <c r="D6" s="17" t="s">
        <v>75</v>
      </c>
      <c r="E6" s="290" t="s">
        <v>76</v>
      </c>
      <c r="F6" s="18" t="s">
        <v>77</v>
      </c>
      <c r="G6" s="19"/>
      <c r="H6" s="20" t="s">
        <v>78</v>
      </c>
      <c r="I6" s="21" t="s">
        <v>79</v>
      </c>
      <c r="J6" s="21" t="s">
        <v>80</v>
      </c>
      <c r="K6" s="21" t="s">
        <v>81</v>
      </c>
      <c r="L6" s="22" t="s">
        <v>82</v>
      </c>
      <c r="M6" s="293" t="s">
        <v>83</v>
      </c>
    </row>
    <row r="7" spans="1:14" s="23" customFormat="1" ht="201.6" customHeight="1" x14ac:dyDescent="0.45">
      <c r="A7" s="16">
        <v>2</v>
      </c>
      <c r="B7" s="287"/>
      <c r="C7" s="289"/>
      <c r="D7" s="17" t="s">
        <v>84</v>
      </c>
      <c r="E7" s="291"/>
      <c r="F7" s="18" t="s">
        <v>77</v>
      </c>
      <c r="G7" s="19"/>
      <c r="H7" s="20" t="s">
        <v>85</v>
      </c>
      <c r="I7" s="21" t="s">
        <v>79</v>
      </c>
      <c r="J7" s="21" t="s">
        <v>80</v>
      </c>
      <c r="K7" s="21" t="s">
        <v>81</v>
      </c>
      <c r="L7" s="22" t="s">
        <v>82</v>
      </c>
      <c r="M7" s="294"/>
    </row>
    <row r="8" spans="1:14" s="23" customFormat="1" ht="201.6" customHeight="1" x14ac:dyDescent="0.45">
      <c r="A8" s="16">
        <v>3</v>
      </c>
      <c r="B8" s="286" t="s">
        <v>86</v>
      </c>
      <c r="C8" s="288"/>
      <c r="D8" s="197" t="s">
        <v>357</v>
      </c>
      <c r="E8" s="291"/>
      <c r="F8" s="18" t="s">
        <v>87</v>
      </c>
      <c r="G8" s="19"/>
      <c r="H8" s="20" t="s">
        <v>88</v>
      </c>
      <c r="I8" s="21" t="s">
        <v>79</v>
      </c>
      <c r="J8" s="21" t="s">
        <v>89</v>
      </c>
      <c r="K8" s="21" t="s">
        <v>90</v>
      </c>
      <c r="L8" s="21"/>
      <c r="M8" s="21"/>
    </row>
    <row r="9" spans="1:14" s="23" customFormat="1" ht="201.6" customHeight="1" x14ac:dyDescent="0.45">
      <c r="A9" s="16">
        <v>4</v>
      </c>
      <c r="B9" s="295"/>
      <c r="C9" s="296"/>
      <c r="D9" s="17" t="s">
        <v>91</v>
      </c>
      <c r="E9" s="292"/>
      <c r="F9" s="18" t="s">
        <v>87</v>
      </c>
      <c r="G9" s="19"/>
      <c r="H9" s="20" t="s">
        <v>92</v>
      </c>
      <c r="I9" s="21" t="s">
        <v>79</v>
      </c>
      <c r="J9" s="21" t="s">
        <v>89</v>
      </c>
      <c r="K9" s="21" t="s">
        <v>93</v>
      </c>
      <c r="L9" s="21"/>
      <c r="M9" s="21" t="s">
        <v>94</v>
      </c>
    </row>
    <row r="10" spans="1:14" ht="36.75" customHeight="1" x14ac:dyDescent="0.45">
      <c r="A10" s="7"/>
    </row>
    <row r="11" spans="1:14" ht="77.400000000000006" x14ac:dyDescent="0.45">
      <c r="A11" s="3" t="s">
        <v>95</v>
      </c>
    </row>
    <row r="12" spans="1:14" s="9" customFormat="1" ht="50.4" customHeight="1" x14ac:dyDescent="0.45">
      <c r="A12" s="281" t="s">
        <v>60</v>
      </c>
      <c r="B12" s="281" t="s">
        <v>96</v>
      </c>
      <c r="C12" s="282" t="s">
        <v>97</v>
      </c>
      <c r="D12" s="284" t="s">
        <v>62</v>
      </c>
      <c r="E12" s="284"/>
      <c r="F12" s="284"/>
      <c r="G12" s="284"/>
      <c r="H12" s="285"/>
      <c r="I12" s="281" t="s">
        <v>63</v>
      </c>
      <c r="J12" s="281"/>
      <c r="K12" s="281"/>
      <c r="L12" s="281"/>
      <c r="M12" s="282" t="s">
        <v>64</v>
      </c>
    </row>
    <row r="13" spans="1:14" s="9" customFormat="1" ht="87.6" customHeight="1" x14ac:dyDescent="0.45">
      <c r="A13" s="281"/>
      <c r="B13" s="281"/>
      <c r="C13" s="283"/>
      <c r="D13" s="12" t="s">
        <v>65</v>
      </c>
      <c r="E13" s="12" t="s">
        <v>66</v>
      </c>
      <c r="F13" s="13" t="s">
        <v>67</v>
      </c>
      <c r="G13" s="14" t="s">
        <v>68</v>
      </c>
      <c r="H13" s="12" t="s">
        <v>69</v>
      </c>
      <c r="I13" s="12" t="s">
        <v>70</v>
      </c>
      <c r="J13" s="12" t="s">
        <v>71</v>
      </c>
      <c r="K13" s="12" t="s">
        <v>72</v>
      </c>
      <c r="L13" s="15" t="s">
        <v>73</v>
      </c>
      <c r="M13" s="283"/>
    </row>
    <row r="14" spans="1:14" s="23" customFormat="1" ht="222.6" customHeight="1" x14ac:dyDescent="0.45">
      <c r="A14" s="16">
        <v>1</v>
      </c>
      <c r="B14" s="297" t="s">
        <v>98</v>
      </c>
      <c r="C14" s="297" t="s">
        <v>99</v>
      </c>
      <c r="D14" s="24" t="s">
        <v>100</v>
      </c>
      <c r="E14" s="25" t="s">
        <v>101</v>
      </c>
      <c r="F14" s="18" t="s">
        <v>77</v>
      </c>
      <c r="G14" s="26">
        <v>0.6</v>
      </c>
      <c r="H14" s="27">
        <v>0.34399999999999997</v>
      </c>
      <c r="I14" s="21" t="s">
        <v>102</v>
      </c>
      <c r="J14" s="21" t="s">
        <v>103</v>
      </c>
      <c r="K14" s="21" t="s">
        <v>104</v>
      </c>
      <c r="L14" s="21"/>
      <c r="M14" s="28" t="s">
        <v>105</v>
      </c>
    </row>
    <row r="15" spans="1:14" s="23" customFormat="1" ht="222.6" customHeight="1" x14ac:dyDescent="0.45">
      <c r="A15" s="16">
        <v>2</v>
      </c>
      <c r="B15" s="301"/>
      <c r="C15" s="301"/>
      <c r="D15" s="24" t="s">
        <v>106</v>
      </c>
      <c r="E15" s="25" t="s">
        <v>107</v>
      </c>
      <c r="F15" s="18" t="s">
        <v>77</v>
      </c>
      <c r="G15" s="26">
        <v>0.6</v>
      </c>
      <c r="H15" s="27">
        <v>0.20100000000000001</v>
      </c>
      <c r="I15" s="21" t="s">
        <v>102</v>
      </c>
      <c r="J15" s="21" t="s">
        <v>103</v>
      </c>
      <c r="K15" s="21" t="s">
        <v>104</v>
      </c>
      <c r="L15" s="21"/>
      <c r="M15" s="28" t="s">
        <v>105</v>
      </c>
      <c r="N15" s="29"/>
    </row>
    <row r="16" spans="1:14" s="23" customFormat="1" ht="202.95" customHeight="1" x14ac:dyDescent="0.45">
      <c r="A16" s="16">
        <v>3</v>
      </c>
      <c r="B16" s="301"/>
      <c r="C16" s="301"/>
      <c r="D16" s="17" t="s">
        <v>108</v>
      </c>
      <c r="E16" s="25" t="s">
        <v>109</v>
      </c>
      <c r="F16" s="18" t="s">
        <v>77</v>
      </c>
      <c r="G16" s="19"/>
      <c r="H16" s="27">
        <v>0.251</v>
      </c>
      <c r="I16" s="21" t="s">
        <v>102</v>
      </c>
      <c r="J16" s="21" t="s">
        <v>110</v>
      </c>
      <c r="K16" s="21" t="s">
        <v>104</v>
      </c>
      <c r="L16" s="21"/>
      <c r="M16" s="28"/>
    </row>
    <row r="17" spans="1:14" s="23" customFormat="1" ht="253.95" customHeight="1" x14ac:dyDescent="0.45">
      <c r="A17" s="16">
        <v>4</v>
      </c>
      <c r="B17" s="301"/>
      <c r="C17" s="301"/>
      <c r="D17" s="17" t="s">
        <v>111</v>
      </c>
      <c r="E17" s="25" t="s">
        <v>112</v>
      </c>
      <c r="F17" s="18" t="s">
        <v>87</v>
      </c>
      <c r="G17" s="19"/>
      <c r="H17" s="30" t="s">
        <v>113</v>
      </c>
      <c r="I17" s="21" t="s">
        <v>79</v>
      </c>
      <c r="J17" s="21" t="s">
        <v>114</v>
      </c>
      <c r="K17" s="21" t="s">
        <v>115</v>
      </c>
      <c r="L17" s="22" t="s">
        <v>82</v>
      </c>
      <c r="M17" s="28" t="s">
        <v>116</v>
      </c>
    </row>
    <row r="18" spans="1:14" s="23" customFormat="1" ht="324.60000000000002" customHeight="1" x14ac:dyDescent="0.45">
      <c r="A18" s="16">
        <v>5</v>
      </c>
      <c r="B18" s="301"/>
      <c r="C18" s="301"/>
      <c r="D18" s="17" t="s">
        <v>117</v>
      </c>
      <c r="E18" s="25" t="s">
        <v>112</v>
      </c>
      <c r="F18" s="18" t="s">
        <v>87</v>
      </c>
      <c r="G18" s="19"/>
      <c r="H18" s="20" t="s">
        <v>118</v>
      </c>
      <c r="I18" s="21" t="s">
        <v>79</v>
      </c>
      <c r="J18" s="21" t="s">
        <v>114</v>
      </c>
      <c r="K18" s="21" t="s">
        <v>115</v>
      </c>
      <c r="L18" s="22" t="s">
        <v>82</v>
      </c>
      <c r="M18" s="28" t="s">
        <v>116</v>
      </c>
    </row>
    <row r="19" spans="1:14" s="23" customFormat="1" ht="334.2" customHeight="1" x14ac:dyDescent="0.45">
      <c r="A19" s="16">
        <v>6</v>
      </c>
      <c r="B19" s="301"/>
      <c r="C19" s="301"/>
      <c r="D19" s="17" t="s">
        <v>119</v>
      </c>
      <c r="E19" s="25" t="s">
        <v>112</v>
      </c>
      <c r="F19" s="18" t="s">
        <v>87</v>
      </c>
      <c r="G19" s="19"/>
      <c r="H19" s="20" t="s">
        <v>120</v>
      </c>
      <c r="I19" s="21" t="s">
        <v>79</v>
      </c>
      <c r="J19" s="21" t="s">
        <v>114</v>
      </c>
      <c r="K19" s="21" t="s">
        <v>115</v>
      </c>
      <c r="L19" s="22" t="s">
        <v>82</v>
      </c>
      <c r="M19" s="28" t="s">
        <v>116</v>
      </c>
    </row>
    <row r="20" spans="1:14" s="23" customFormat="1" ht="359.4" customHeight="1" x14ac:dyDescent="0.45">
      <c r="A20" s="16">
        <v>7</v>
      </c>
      <c r="B20" s="297" t="s">
        <v>121</v>
      </c>
      <c r="C20" s="297" t="s">
        <v>121</v>
      </c>
      <c r="D20" s="17" t="s">
        <v>122</v>
      </c>
      <c r="E20" s="25" t="s">
        <v>123</v>
      </c>
      <c r="F20" s="22" t="s">
        <v>124</v>
      </c>
      <c r="G20" s="19"/>
      <c r="H20" s="20" t="s">
        <v>125</v>
      </c>
      <c r="I20" s="21" t="s">
        <v>79</v>
      </c>
      <c r="J20" s="21" t="s">
        <v>126</v>
      </c>
      <c r="K20" s="21" t="s">
        <v>127</v>
      </c>
      <c r="L20" s="21"/>
      <c r="M20" s="293" t="s">
        <v>128</v>
      </c>
      <c r="N20" s="31" t="s">
        <v>129</v>
      </c>
    </row>
    <row r="21" spans="1:14" s="23" customFormat="1" ht="359.4" customHeight="1" x14ac:dyDescent="0.45">
      <c r="A21" s="16">
        <v>8</v>
      </c>
      <c r="B21" s="298"/>
      <c r="C21" s="298"/>
      <c r="D21" s="17" t="s">
        <v>130</v>
      </c>
      <c r="E21" s="25" t="s">
        <v>123</v>
      </c>
      <c r="F21" s="22" t="s">
        <v>124</v>
      </c>
      <c r="G21" s="19"/>
      <c r="H21" s="20" t="s">
        <v>131</v>
      </c>
      <c r="I21" s="21" t="s">
        <v>79</v>
      </c>
      <c r="J21" s="21" t="s">
        <v>132</v>
      </c>
      <c r="K21" s="21" t="s">
        <v>133</v>
      </c>
      <c r="L21" s="21"/>
      <c r="M21" s="294"/>
      <c r="N21" s="31" t="s">
        <v>129</v>
      </c>
    </row>
    <row r="22" spans="1:14" s="23" customFormat="1" ht="202.95" customHeight="1" x14ac:dyDescent="0.45">
      <c r="A22" s="16">
        <v>9</v>
      </c>
      <c r="B22" s="297" t="s">
        <v>134</v>
      </c>
      <c r="C22" s="297" t="s">
        <v>135</v>
      </c>
      <c r="D22" s="17" t="s">
        <v>136</v>
      </c>
      <c r="E22" s="25" t="s">
        <v>137</v>
      </c>
      <c r="F22" s="18" t="s">
        <v>87</v>
      </c>
      <c r="G22" s="19"/>
      <c r="H22" s="20" t="s">
        <v>138</v>
      </c>
      <c r="I22" s="21" t="s">
        <v>79</v>
      </c>
      <c r="J22" s="21" t="s">
        <v>139</v>
      </c>
      <c r="K22" s="21" t="s">
        <v>140</v>
      </c>
      <c r="L22" s="22" t="s">
        <v>82</v>
      </c>
      <c r="M22" s="28"/>
      <c r="N22" s="31" t="s">
        <v>129</v>
      </c>
    </row>
    <row r="23" spans="1:14" s="23" customFormat="1" ht="201.6" customHeight="1" x14ac:dyDescent="0.45">
      <c r="A23" s="16">
        <v>10</v>
      </c>
      <c r="B23" s="298"/>
      <c r="C23" s="298"/>
      <c r="D23" s="17" t="s">
        <v>141</v>
      </c>
      <c r="E23" s="25" t="s">
        <v>142</v>
      </c>
      <c r="F23" s="18" t="s">
        <v>87</v>
      </c>
      <c r="G23" s="19"/>
      <c r="H23" s="20" t="s">
        <v>143</v>
      </c>
      <c r="I23" s="21" t="s">
        <v>144</v>
      </c>
      <c r="J23" s="32"/>
      <c r="K23" s="21" t="s">
        <v>145</v>
      </c>
      <c r="L23" s="21"/>
      <c r="M23" s="28" t="s">
        <v>146</v>
      </c>
    </row>
    <row r="24" spans="1:14" s="23" customFormat="1" ht="266.39999999999998" customHeight="1" x14ac:dyDescent="0.45">
      <c r="A24" s="16">
        <v>11</v>
      </c>
      <c r="B24" s="299" t="s">
        <v>147</v>
      </c>
      <c r="C24" s="300" t="s">
        <v>148</v>
      </c>
      <c r="D24" s="34" t="s">
        <v>149</v>
      </c>
      <c r="E24" s="290" t="s">
        <v>150</v>
      </c>
      <c r="F24" s="18" t="s">
        <v>87</v>
      </c>
      <c r="G24" s="19"/>
      <c r="H24" s="198" t="s">
        <v>151</v>
      </c>
      <c r="I24" s="199" t="s">
        <v>79</v>
      </c>
      <c r="J24" s="199" t="s">
        <v>152</v>
      </c>
      <c r="K24" s="199" t="s">
        <v>358</v>
      </c>
      <c r="L24" s="22" t="s">
        <v>82</v>
      </c>
      <c r="M24" s="28"/>
    </row>
    <row r="25" spans="1:14" s="23" customFormat="1" ht="266.39999999999998" customHeight="1" x14ac:dyDescent="0.45">
      <c r="A25" s="16">
        <v>12</v>
      </c>
      <c r="B25" s="299"/>
      <c r="C25" s="300"/>
      <c r="D25" s="34" t="s">
        <v>153</v>
      </c>
      <c r="E25" s="292"/>
      <c r="F25" s="18" t="s">
        <v>87</v>
      </c>
      <c r="G25" s="19"/>
      <c r="H25" s="198" t="s">
        <v>154</v>
      </c>
      <c r="I25" s="199" t="s">
        <v>79</v>
      </c>
      <c r="J25" s="199" t="s">
        <v>155</v>
      </c>
      <c r="K25" s="199" t="s">
        <v>359</v>
      </c>
      <c r="L25" s="22" t="s">
        <v>82</v>
      </c>
      <c r="M25" s="28"/>
    </row>
    <row r="26" spans="1:14" s="23" customFormat="1" ht="379.95" customHeight="1" x14ac:dyDescent="0.45">
      <c r="A26" s="16">
        <v>13</v>
      </c>
      <c r="B26" s="33" t="s">
        <v>156</v>
      </c>
      <c r="C26" s="33" t="s">
        <v>157</v>
      </c>
      <c r="D26" s="17" t="s">
        <v>158</v>
      </c>
      <c r="E26" s="25" t="s">
        <v>159</v>
      </c>
      <c r="F26" s="18" t="s">
        <v>77</v>
      </c>
      <c r="G26" s="35"/>
      <c r="H26" s="20" t="s">
        <v>160</v>
      </c>
      <c r="I26" s="21" t="s">
        <v>161</v>
      </c>
      <c r="J26" s="21" t="s">
        <v>162</v>
      </c>
      <c r="K26" s="21" t="s">
        <v>163</v>
      </c>
      <c r="L26" s="21"/>
      <c r="M26" s="28" t="s">
        <v>164</v>
      </c>
    </row>
    <row r="27" spans="1:14" ht="57" customHeight="1" x14ac:dyDescent="0.45">
      <c r="A27" s="36"/>
      <c r="D27" s="10"/>
      <c r="E27" s="10"/>
      <c r="H27" s="8"/>
      <c r="K27" s="11"/>
      <c r="L27" s="11"/>
      <c r="M27" s="8"/>
    </row>
  </sheetData>
  <mergeCells count="29">
    <mergeCell ref="B24:B25"/>
    <mergeCell ref="C24:C25"/>
    <mergeCell ref="E24:E25"/>
    <mergeCell ref="B14:B19"/>
    <mergeCell ref="C14:C19"/>
    <mergeCell ref="B20:B21"/>
    <mergeCell ref="C20:C21"/>
    <mergeCell ref="M20:M21"/>
    <mergeCell ref="B22:B23"/>
    <mergeCell ref="C22:C23"/>
    <mergeCell ref="A12:A13"/>
    <mergeCell ref="B12:B13"/>
    <mergeCell ref="C12:C13"/>
    <mergeCell ref="D12:H12"/>
    <mergeCell ref="I12:L12"/>
    <mergeCell ref="M12:M13"/>
    <mergeCell ref="B6:B7"/>
    <mergeCell ref="C6:C7"/>
    <mergeCell ref="E6:E9"/>
    <mergeCell ref="M6:M7"/>
    <mergeCell ref="B8:B9"/>
    <mergeCell ref="C8:C9"/>
    <mergeCell ref="K1:M1"/>
    <mergeCell ref="A4:A5"/>
    <mergeCell ref="B4:B5"/>
    <mergeCell ref="C4:C5"/>
    <mergeCell ref="D4:H4"/>
    <mergeCell ref="I4:L4"/>
    <mergeCell ref="M4:M5"/>
  </mergeCells>
  <phoneticPr fontId="1"/>
  <printOptions horizontalCentered="1"/>
  <pageMargins left="0.23622047244094491" right="0.23622047244094491" top="0.43307086614173229" bottom="0.43307086614173229" header="0.31496062992125984" footer="0.31496062992125984"/>
  <pageSetup paperSize="9" scale="22" fitToHeight="0" orientation="landscape" r:id="rId1"/>
  <headerFooter>
    <oddFooter>&amp;R&amp;28&amp;P / &amp;N ページ</oddFooter>
  </headerFooter>
  <rowBreaks count="1" manualBreakCount="1">
    <brk id="1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【02】鑑</vt:lpstr>
      <vt:lpstr>【03】データ入力</vt:lpstr>
      <vt:lpstr>【03】データ入力(健診人口ピラミッド)</vt:lpstr>
      <vt:lpstr>【04】図表自動生成</vt:lpstr>
      <vt:lpstr>【04】図表自動生成（全体像）</vt:lpstr>
      <vt:lpstr>共通指標</vt:lpstr>
      <vt:lpstr>【02】鑑!Print_Area</vt:lpstr>
      <vt:lpstr>【03】データ入力!Print_Area</vt:lpstr>
      <vt:lpstr>【04】図表自動生成!Print_Area</vt:lpstr>
      <vt:lpstr>'【04】図表自動生成（全体像）'!Print_Area</vt:lpstr>
      <vt:lpstr>共通指標!Print_Area</vt:lpstr>
      <vt:lpstr>共通指標!Print_Titles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稲本 萌花</cp:lastModifiedBy>
  <cp:lastPrinted>2024-12-17T07:42:39Z</cp:lastPrinted>
  <dcterms:created xsi:type="dcterms:W3CDTF">2024-11-27T12:46:41Z</dcterms:created>
  <dcterms:modified xsi:type="dcterms:W3CDTF">2025-03-24T06:16:13Z</dcterms:modified>
</cp:coreProperties>
</file>